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jerem\Desktop\WEBDEV\Sites Web\Braibant\Excels\Nouveau dossier\"/>
    </mc:Choice>
  </mc:AlternateContent>
  <xr:revisionPtr revIDLastSave="0" documentId="8_{A3EB11DA-C508-4DF0-838B-794AA4C30686}" xr6:coauthVersionLast="44" xr6:coauthVersionMax="44" xr10:uidLastSave="{00000000-0000-0000-0000-000000000000}"/>
  <bookViews>
    <workbookView xWindow="-108" yWindow="-108" windowWidth="23256" windowHeight="12576" tabRatio="500"/>
  </bookViews>
  <sheets>
    <sheet name="énoncé" sheetId="1" r:id="rId1"/>
    <sheet name="TRE final" sheetId="2" r:id="rId2"/>
    <sheet name="feuille précédente avec formule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5" i="2" l="1"/>
  <c r="H165" i="2"/>
  <c r="I165" i="2"/>
  <c r="C12" i="2"/>
  <c r="C44" i="2"/>
  <c r="C85" i="2" s="1"/>
  <c r="B12" i="2"/>
  <c r="B44" i="2" s="1"/>
  <c r="D12" i="2"/>
  <c r="D44" i="2" s="1"/>
  <c r="E12" i="2"/>
  <c r="E44" i="2"/>
  <c r="F12" i="2"/>
  <c r="F44" i="2" s="1"/>
  <c r="H44" i="2"/>
  <c r="J44" i="2"/>
  <c r="J59" i="2" s="1"/>
  <c r="J85" i="2" s="1"/>
  <c r="B13" i="2"/>
  <c r="B46" i="2"/>
  <c r="C13" i="2"/>
  <c r="C46" i="2"/>
  <c r="C47" i="2" s="1"/>
  <c r="D13" i="2"/>
  <c r="D46" i="2" s="1"/>
  <c r="E13" i="2"/>
  <c r="E46" i="2" s="1"/>
  <c r="F13" i="2"/>
  <c r="F46" i="2"/>
  <c r="H61" i="2"/>
  <c r="J61" i="2"/>
  <c r="J62" i="2" s="1"/>
  <c r="J96" i="2" s="1"/>
  <c r="J98" i="2" s="1"/>
  <c r="B8" i="2"/>
  <c r="B76" i="2" s="1"/>
  <c r="C8" i="2"/>
  <c r="C76" i="2" s="1"/>
  <c r="C133" i="2" s="1"/>
  <c r="D8" i="2"/>
  <c r="D76" i="2"/>
  <c r="D133" i="2"/>
  <c r="E8" i="2"/>
  <c r="E76" i="2" s="1"/>
  <c r="E133" i="2" s="1"/>
  <c r="F76" i="2"/>
  <c r="C14" i="2"/>
  <c r="C48" i="2"/>
  <c r="C100" i="2"/>
  <c r="C150" i="2"/>
  <c r="C153" i="2" s="1"/>
  <c r="C15" i="2"/>
  <c r="C108" i="2"/>
  <c r="C155" i="2" s="1"/>
  <c r="C157" i="2"/>
  <c r="C163" i="2"/>
  <c r="C164" i="2"/>
  <c r="B5" i="2"/>
  <c r="B73" i="2"/>
  <c r="B130" i="2" s="1"/>
  <c r="C5" i="2"/>
  <c r="C73" i="2" s="1"/>
  <c r="D5" i="2"/>
  <c r="D73" i="2"/>
  <c r="D130" i="2"/>
  <c r="E5" i="2"/>
  <c r="E73" i="2" s="1"/>
  <c r="E130" i="2" s="1"/>
  <c r="F73" i="2"/>
  <c r="I134" i="2"/>
  <c r="J73" i="2"/>
  <c r="J130" i="2"/>
  <c r="K152" i="2"/>
  <c r="D152" i="2" s="1"/>
  <c r="D164" i="2" s="1"/>
  <c r="J48" i="2"/>
  <c r="J100" i="2" s="1"/>
  <c r="F14" i="2"/>
  <c r="F48" i="2" s="1"/>
  <c r="E14" i="2"/>
  <c r="E48" i="2"/>
  <c r="E100" i="2"/>
  <c r="E150" i="2" s="1"/>
  <c r="B14" i="2"/>
  <c r="B48" i="2" s="1"/>
  <c r="B6" i="2"/>
  <c r="B74" i="2" s="1"/>
  <c r="C6" i="2"/>
  <c r="C74" i="2" s="1"/>
  <c r="C131" i="2" s="1"/>
  <c r="D6" i="2"/>
  <c r="D74" i="2" s="1"/>
  <c r="D131" i="2" s="1"/>
  <c r="E6" i="2"/>
  <c r="E74" i="2" s="1"/>
  <c r="E131" i="2" s="1"/>
  <c r="F74" i="2"/>
  <c r="J108" i="2"/>
  <c r="J155" i="2" s="1"/>
  <c r="F15" i="2"/>
  <c r="F108" i="2"/>
  <c r="F155" i="2" s="1"/>
  <c r="E15" i="2"/>
  <c r="E108" i="2"/>
  <c r="B15" i="2"/>
  <c r="B108" i="2"/>
  <c r="K108" i="2" s="1"/>
  <c r="D157" i="2"/>
  <c r="E85" i="2"/>
  <c r="E140" i="2" s="1"/>
  <c r="E164" i="2"/>
  <c r="F157" i="2"/>
  <c r="F164" i="2"/>
  <c r="J163" i="2"/>
  <c r="J164" i="2"/>
  <c r="G110" i="2"/>
  <c r="G157" i="2" s="1"/>
  <c r="K110" i="2"/>
  <c r="K157" i="2"/>
  <c r="B3" i="2"/>
  <c r="B71" i="2" s="1"/>
  <c r="C3" i="2"/>
  <c r="C71" i="2" s="1"/>
  <c r="C128" i="2" s="1"/>
  <c r="D3" i="2"/>
  <c r="D71" i="2"/>
  <c r="D128" i="2"/>
  <c r="E3" i="2"/>
  <c r="E71" i="2" s="1"/>
  <c r="E128" i="2" s="1"/>
  <c r="F71" i="2"/>
  <c r="K141" i="2"/>
  <c r="B157" i="2"/>
  <c r="B163" i="2"/>
  <c r="B164" i="2"/>
  <c r="G164" i="2"/>
  <c r="H164" i="2"/>
  <c r="I164" i="2"/>
  <c r="B4" i="2"/>
  <c r="B72" i="2"/>
  <c r="B129" i="2" s="1"/>
  <c r="C4" i="2"/>
  <c r="C72" i="2" s="1"/>
  <c r="D4" i="2"/>
  <c r="D72" i="2" s="1"/>
  <c r="D129" i="2" s="1"/>
  <c r="E4" i="2"/>
  <c r="E72" i="2"/>
  <c r="E129" i="2"/>
  <c r="F72" i="2"/>
  <c r="H85" i="2"/>
  <c r="H140" i="2"/>
  <c r="G85" i="2"/>
  <c r="G140" i="2" s="1"/>
  <c r="H144" i="2"/>
  <c r="B9" i="2"/>
  <c r="B77" i="2"/>
  <c r="B134" i="2" s="1"/>
  <c r="C9" i="2"/>
  <c r="C77" i="2"/>
  <c r="C134" i="2"/>
  <c r="D9" i="2"/>
  <c r="D77" i="2" s="1"/>
  <c r="D134" i="2" s="1"/>
  <c r="E9" i="2"/>
  <c r="E77" i="2"/>
  <c r="E134" i="2" s="1"/>
  <c r="F75" i="2"/>
  <c r="F77" i="2"/>
  <c r="F134" i="2" s="1"/>
  <c r="B7" i="2"/>
  <c r="B75" i="2"/>
  <c r="B132" i="2" s="1"/>
  <c r="C7" i="2"/>
  <c r="C75" i="2"/>
  <c r="C132" i="2" s="1"/>
  <c r="D7" i="2"/>
  <c r="D75" i="2"/>
  <c r="E7" i="2"/>
  <c r="E75" i="2" s="1"/>
  <c r="E132" i="2" s="1"/>
  <c r="F128" i="2"/>
  <c r="F129" i="2"/>
  <c r="F130" i="2"/>
  <c r="F131" i="2"/>
  <c r="D132" i="2"/>
  <c r="F132" i="2"/>
  <c r="F133" i="2"/>
  <c r="C106" i="2"/>
  <c r="D15" i="2"/>
  <c r="D108" i="2"/>
  <c r="D14" i="2"/>
  <c r="D48" i="2" s="1"/>
  <c r="G116" i="2"/>
  <c r="G89" i="2"/>
  <c r="G91" i="2" s="1"/>
  <c r="K120" i="2"/>
  <c r="C120" i="2"/>
  <c r="D120" i="2"/>
  <c r="E120" i="2"/>
  <c r="F120" i="2"/>
  <c r="H94" i="2"/>
  <c r="H102" i="2"/>
  <c r="J94" i="2"/>
  <c r="J118" i="2" s="1"/>
  <c r="J102" i="2"/>
  <c r="C49" i="2"/>
  <c r="C118" i="2"/>
  <c r="B118" i="2"/>
  <c r="G63" i="2"/>
  <c r="G114" i="2"/>
  <c r="I114" i="2"/>
  <c r="G108" i="2"/>
  <c r="H108" i="2"/>
  <c r="I108" i="2"/>
  <c r="B56" i="1"/>
  <c r="G102" i="2"/>
  <c r="I102" i="2"/>
  <c r="G100" i="2"/>
  <c r="H100" i="2"/>
  <c r="G96" i="2"/>
  <c r="G94" i="2"/>
  <c r="I89" i="2"/>
  <c r="I85" i="2"/>
  <c r="G25" i="2"/>
  <c r="G26" i="2"/>
  <c r="H44" i="1"/>
  <c r="H25" i="2" s="1"/>
  <c r="J45" i="1"/>
  <c r="J26" i="2"/>
  <c r="I45" i="1"/>
  <c r="I26" i="2" s="1"/>
  <c r="H45" i="1"/>
  <c r="H26" i="2"/>
  <c r="H62" i="2" s="1"/>
  <c r="H96" i="2" s="1"/>
  <c r="H98" i="2" s="1"/>
  <c r="C45" i="1"/>
  <c r="C26" i="2" s="1"/>
  <c r="D45" i="1"/>
  <c r="D26" i="2"/>
  <c r="E45" i="1"/>
  <c r="E26" i="2" s="1"/>
  <c r="F45" i="1"/>
  <c r="F26" i="2"/>
  <c r="I44" i="1"/>
  <c r="I25" i="2" s="1"/>
  <c r="J44" i="1"/>
  <c r="J25" i="2"/>
  <c r="J60" i="2" s="1"/>
  <c r="B45" i="1"/>
  <c r="B26" i="2" s="1"/>
  <c r="C44" i="1"/>
  <c r="C25" i="2"/>
  <c r="D44" i="1"/>
  <c r="D25" i="2" s="1"/>
  <c r="E44" i="1"/>
  <c r="E25" i="2" s="1"/>
  <c r="F44" i="1"/>
  <c r="F25" i="2" s="1"/>
  <c r="B44" i="1"/>
  <c r="B25" i="2"/>
  <c r="G27" i="1"/>
  <c r="C50" i="1"/>
  <c r="C51" i="1"/>
  <c r="E33" i="2" s="1"/>
  <c r="E45" i="2" s="1"/>
  <c r="C16" i="2"/>
  <c r="D16" i="2"/>
  <c r="E16" i="2"/>
  <c r="F16" i="2"/>
  <c r="C17" i="2"/>
  <c r="D17" i="2"/>
  <c r="E17" i="2"/>
  <c r="F17" i="2"/>
  <c r="C18" i="2"/>
  <c r="D18" i="2"/>
  <c r="E18" i="2"/>
  <c r="F18" i="2"/>
  <c r="B16" i="2"/>
  <c r="B17" i="2"/>
  <c r="B18" i="2"/>
  <c r="B9" i="3"/>
  <c r="C9" i="3"/>
  <c r="D9" i="3"/>
  <c r="E9" i="3"/>
  <c r="B17" i="3"/>
  <c r="C17" i="3"/>
  <c r="D17" i="3"/>
  <c r="E17" i="3"/>
  <c r="F17" i="3"/>
  <c r="B69" i="3"/>
  <c r="K134" i="3"/>
  <c r="K135" i="3"/>
  <c r="K136" i="3"/>
  <c r="K147" i="3"/>
  <c r="K164" i="2"/>
  <c r="B47" i="2"/>
  <c r="B61" i="2" s="1"/>
  <c r="B62" i="2" s="1"/>
  <c r="B92" i="2"/>
  <c r="E155" i="2"/>
  <c r="F92" i="2"/>
  <c r="F145" i="2" s="1"/>
  <c r="C92" i="2"/>
  <c r="C145" i="2" s="1"/>
  <c r="D35" i="2"/>
  <c r="H35" i="2"/>
  <c r="B145" i="2"/>
  <c r="B85" i="2" l="1"/>
  <c r="K44" i="2"/>
  <c r="K85" i="2" s="1"/>
  <c r="B45" i="2"/>
  <c r="B128" i="2"/>
  <c r="G71" i="2"/>
  <c r="G128" i="2" s="1"/>
  <c r="D85" i="2"/>
  <c r="E59" i="2"/>
  <c r="E60" i="2" s="1"/>
  <c r="E87" i="2"/>
  <c r="C60" i="2"/>
  <c r="C122" i="2"/>
  <c r="C140" i="2"/>
  <c r="G76" i="2"/>
  <c r="B133" i="2"/>
  <c r="F100" i="2"/>
  <c r="J116" i="2"/>
  <c r="J140" i="2"/>
  <c r="J89" i="2"/>
  <c r="J91" i="2" s="1"/>
  <c r="J63" i="2"/>
  <c r="J114" i="2" s="1"/>
  <c r="E92" i="2"/>
  <c r="F85" i="2"/>
  <c r="F59" i="2"/>
  <c r="F60" i="2" s="1"/>
  <c r="B49" i="2"/>
  <c r="K48" i="2"/>
  <c r="K100" i="2" s="1"/>
  <c r="B100" i="2"/>
  <c r="G72" i="2"/>
  <c r="G129" i="2" s="1"/>
  <c r="C129" i="2"/>
  <c r="B96" i="2"/>
  <c r="B98" i="2" s="1"/>
  <c r="D49" i="2"/>
  <c r="D102" i="2" s="1"/>
  <c r="D100" i="2"/>
  <c r="J150" i="2"/>
  <c r="J153" i="2" s="1"/>
  <c r="J106" i="2"/>
  <c r="G74" i="2"/>
  <c r="G131" i="2" s="1"/>
  <c r="K131" i="2" s="1"/>
  <c r="K155" i="2" s="1"/>
  <c r="D155" i="2" s="1"/>
  <c r="B131" i="2"/>
  <c r="G73" i="2"/>
  <c r="G130" i="2" s="1"/>
  <c r="C130" i="2"/>
  <c r="D92" i="2"/>
  <c r="D34" i="2"/>
  <c r="D47" i="2" s="1"/>
  <c r="D94" i="2" s="1"/>
  <c r="F35" i="2"/>
  <c r="F49" i="2" s="1"/>
  <c r="F102" i="2" s="1"/>
  <c r="F151" i="2" s="1"/>
  <c r="F163" i="2" s="1"/>
  <c r="E122" i="2"/>
  <c r="D33" i="2"/>
  <c r="D45" i="2" s="1"/>
  <c r="K46" i="2"/>
  <c r="K92" i="2" s="1"/>
  <c r="B155" i="2"/>
  <c r="F33" i="2"/>
  <c r="F45" i="2" s="1"/>
  <c r="C45" i="2"/>
  <c r="C50" i="2" s="1"/>
  <c r="G35" i="2"/>
  <c r="F34" i="2"/>
  <c r="F47" i="2" s="1"/>
  <c r="E34" i="2"/>
  <c r="E47" i="2" s="1"/>
  <c r="E94" i="2" s="1"/>
  <c r="G34" i="2"/>
  <c r="G33" i="2"/>
  <c r="H33" i="2"/>
  <c r="H45" i="2" s="1"/>
  <c r="E35" i="2"/>
  <c r="E49" i="2" s="1"/>
  <c r="E102" i="2" s="1"/>
  <c r="C59" i="2"/>
  <c r="C61" i="2"/>
  <c r="C62" i="2" s="1"/>
  <c r="C96" i="2" s="1"/>
  <c r="C98" i="2" s="1"/>
  <c r="G77" i="2"/>
  <c r="G134" i="2" s="1"/>
  <c r="K134" i="2" s="1"/>
  <c r="G75" i="2"/>
  <c r="G132" i="2" s="1"/>
  <c r="K132" i="2" s="1"/>
  <c r="H34" i="2"/>
  <c r="E89" i="2" l="1"/>
  <c r="E91" i="2"/>
  <c r="F89" i="2"/>
  <c r="F63" i="2"/>
  <c r="F114" i="2" s="1"/>
  <c r="C89" i="2"/>
  <c r="C91" i="2" s="1"/>
  <c r="C63" i="2"/>
  <c r="C114" i="2" s="1"/>
  <c r="C116" i="2" s="1"/>
  <c r="E106" i="2"/>
  <c r="E151" i="2"/>
  <c r="F61" i="2"/>
  <c r="F62" i="2" s="1"/>
  <c r="F96" i="2" s="1"/>
  <c r="F94" i="2"/>
  <c r="E50" i="2"/>
  <c r="D50" i="2"/>
  <c r="D87" i="2"/>
  <c r="H87" i="2"/>
  <c r="H59" i="2"/>
  <c r="H60" i="2" s="1"/>
  <c r="K47" i="2"/>
  <c r="D140" i="2"/>
  <c r="D122" i="2"/>
  <c r="K62" i="2"/>
  <c r="B50" i="2"/>
  <c r="K45" i="2"/>
  <c r="I71" i="2" s="1"/>
  <c r="I128" i="2" s="1"/>
  <c r="E61" i="2"/>
  <c r="E62" i="2" s="1"/>
  <c r="E96" i="2" s="1"/>
  <c r="E98" i="2" s="1"/>
  <c r="B59" i="2"/>
  <c r="B60" i="2" s="1"/>
  <c r="F50" i="2"/>
  <c r="F87" i="2"/>
  <c r="F91" i="2" s="1"/>
  <c r="E145" i="2"/>
  <c r="B140" i="2"/>
  <c r="B122" i="2"/>
  <c r="F106" i="2"/>
  <c r="F150" i="2"/>
  <c r="F153" i="2" s="1"/>
  <c r="K49" i="2"/>
  <c r="B104" i="2"/>
  <c r="B120" i="2" s="1"/>
  <c r="G133" i="2"/>
  <c r="K133" i="2" s="1"/>
  <c r="H76" i="2"/>
  <c r="F140" i="2"/>
  <c r="E118" i="2"/>
  <c r="D61" i="2"/>
  <c r="D62" i="2" s="1"/>
  <c r="D96" i="2" s="1"/>
  <c r="D98" i="2"/>
  <c r="D145" i="2"/>
  <c r="D106" i="2"/>
  <c r="B106" i="2"/>
  <c r="B150" i="2"/>
  <c r="B153" i="2" s="1"/>
  <c r="D59" i="2"/>
  <c r="D60" i="2" s="1"/>
  <c r="K96" i="2" l="1"/>
  <c r="H72" i="2"/>
  <c r="B63" i="2"/>
  <c r="B114" i="2" s="1"/>
  <c r="B89" i="2"/>
  <c r="B91" i="2" s="1"/>
  <c r="K60" i="2"/>
  <c r="H63" i="2"/>
  <c r="H114" i="2" s="1"/>
  <c r="H89" i="2"/>
  <c r="K87" i="2"/>
  <c r="H118" i="2"/>
  <c r="H91" i="2"/>
  <c r="K102" i="2"/>
  <c r="K106" i="2" s="1"/>
  <c r="I73" i="2"/>
  <c r="D63" i="2"/>
  <c r="D114" i="2" s="1"/>
  <c r="D89" i="2"/>
  <c r="D91" i="2" s="1"/>
  <c r="E63" i="2"/>
  <c r="E114" i="2" s="1"/>
  <c r="E116" i="2" s="1"/>
  <c r="F118" i="2"/>
  <c r="F98" i="2"/>
  <c r="F116" i="2" s="1"/>
  <c r="D118" i="2"/>
  <c r="K50" i="2"/>
  <c r="I72" i="2"/>
  <c r="I129" i="2" s="1"/>
  <c r="I130" i="2" s="1"/>
  <c r="K94" i="2"/>
  <c r="E163" i="2"/>
  <c r="E153" i="2"/>
  <c r="K151" i="2" l="1"/>
  <c r="K130" i="2"/>
  <c r="K150" i="2" s="1"/>
  <c r="K89" i="2"/>
  <c r="K91" i="2" s="1"/>
  <c r="K63" i="2"/>
  <c r="K114" i="2" s="1"/>
  <c r="H71" i="2"/>
  <c r="K118" i="2"/>
  <c r="K98" i="2"/>
  <c r="B116" i="2"/>
  <c r="K116" i="2" s="1"/>
  <c r="D116" i="2"/>
  <c r="H116" i="2"/>
  <c r="H77" i="2" l="1"/>
  <c r="H128" i="2"/>
  <c r="H78" i="2"/>
  <c r="K153" i="2"/>
  <c r="D150" i="2"/>
  <c r="K163" i="2"/>
  <c r="D151" i="2"/>
  <c r="D163" i="2" s="1"/>
  <c r="D153" i="2" l="1"/>
  <c r="F142" i="2"/>
  <c r="F143" i="2" s="1"/>
  <c r="C142" i="2"/>
  <c r="C143" i="2" s="1"/>
  <c r="B142" i="2"/>
  <c r="H142" i="2"/>
  <c r="H143" i="2" s="1"/>
  <c r="D142" i="2"/>
  <c r="D143" i="2" s="1"/>
  <c r="J142" i="2"/>
  <c r="J143" i="2" s="1"/>
  <c r="E142" i="2"/>
  <c r="E143" i="2" s="1"/>
  <c r="K128" i="2"/>
  <c r="H129" i="2"/>
  <c r="K142" i="2" l="1"/>
  <c r="B143" i="2"/>
  <c r="F147" i="2"/>
  <c r="C147" i="2"/>
  <c r="J147" i="2"/>
  <c r="D147" i="2"/>
  <c r="B147" i="2"/>
  <c r="H147" i="2"/>
  <c r="E147" i="2"/>
  <c r="K129" i="2"/>
  <c r="I145" i="2" s="1"/>
  <c r="I148" i="2" s="1"/>
  <c r="K140" i="2"/>
  <c r="K143" i="2" s="1"/>
  <c r="I140" i="2"/>
  <c r="I143" i="2" s="1"/>
  <c r="E160" i="2" l="1"/>
  <c r="E148" i="2"/>
  <c r="E162" i="2" s="1"/>
  <c r="E165" i="2" s="1"/>
  <c r="H160" i="2"/>
  <c r="H148" i="2"/>
  <c r="K147" i="2"/>
  <c r="K148" i="2" s="1"/>
  <c r="B160" i="2"/>
  <c r="B148" i="2"/>
  <c r="B162" i="2" s="1"/>
  <c r="B165" i="2" s="1"/>
  <c r="F160" i="2"/>
  <c r="F148" i="2"/>
  <c r="D160" i="2"/>
  <c r="D148" i="2"/>
  <c r="D162" i="2" s="1"/>
  <c r="D165" i="2" s="1"/>
  <c r="J160" i="2"/>
  <c r="J148" i="2"/>
  <c r="J162" i="2" s="1"/>
  <c r="J165" i="2" s="1"/>
  <c r="C160" i="2"/>
  <c r="C148" i="2"/>
  <c r="K160" i="2" l="1"/>
  <c r="K162" i="2" s="1"/>
  <c r="K165" i="2" s="1"/>
  <c r="C162" i="2"/>
  <c r="C165" i="2" s="1"/>
  <c r="F162" i="2"/>
  <c r="F165" i="2" s="1"/>
</calcChain>
</file>

<file path=xl/comments1.xml><?xml version="1.0" encoding="utf-8"?>
<comments xmlns="http://schemas.openxmlformats.org/spreadsheetml/2006/main">
  <authors>
    <author>Brabant</author>
  </authors>
  <commentList>
    <comment ref="D150" authorId="0" shapeId="0">
      <text>
        <r>
          <rPr>
            <b/>
            <sz val="9"/>
            <color indexed="81"/>
            <rFont val="Tahoma"/>
            <family val="2"/>
          </rPr>
          <t>Brabant:</t>
        </r>
        <r>
          <rPr>
            <sz val="9"/>
            <color indexed="81"/>
            <rFont val="Tahoma"/>
            <family val="2"/>
          </rPr>
          <t xml:space="preserve">
arbitrage calcul par solde
</t>
        </r>
      </text>
    </comment>
    <comment ref="D151" authorId="0" shapeId="0">
      <text>
        <r>
          <rPr>
            <b/>
            <sz val="9"/>
            <color indexed="81"/>
            <rFont val="Tahoma"/>
            <family val="2"/>
          </rPr>
          <t>Brabant:</t>
        </r>
        <r>
          <rPr>
            <sz val="9"/>
            <color indexed="81"/>
            <rFont val="Tahoma"/>
            <family val="2"/>
          </rPr>
          <t xml:space="preserve">
arbitage général</t>
        </r>
      </text>
    </comment>
    <comment ref="D152" authorId="0" shapeId="0">
      <text>
        <r>
          <rPr>
            <b/>
            <sz val="9"/>
            <color indexed="81"/>
            <rFont val="Tahoma"/>
            <family val="2"/>
          </rPr>
          <t>Brabant:</t>
        </r>
        <r>
          <rPr>
            <sz val="9"/>
            <color indexed="81"/>
            <rFont val="Tahoma"/>
            <family val="2"/>
          </rPr>
          <t xml:space="preserve">
arbitage général
</t>
        </r>
      </text>
    </comment>
    <comment ref="D155" authorId="0" shapeId="0">
      <text>
        <r>
          <rPr>
            <b/>
            <sz val="9"/>
            <color indexed="81"/>
            <rFont val="Tahoma"/>
            <family val="2"/>
          </rPr>
          <t>Brabant:</t>
        </r>
        <r>
          <rPr>
            <sz val="9"/>
            <color indexed="81"/>
            <rFont val="Tahoma"/>
            <family val="2"/>
          </rPr>
          <t xml:space="preserve">
arbitrage calage sur resssources
</t>
        </r>
      </text>
    </comment>
  </commentList>
</comments>
</file>

<file path=xl/sharedStrings.xml><?xml version="1.0" encoding="utf-8"?>
<sst xmlns="http://schemas.openxmlformats.org/spreadsheetml/2006/main" count="1196" uniqueCount="204">
  <si>
    <t>Ressources</t>
  </si>
  <si>
    <t>Ressources au prix de base</t>
  </si>
  <si>
    <t>Total</t>
  </si>
  <si>
    <t>MATRICE DE PRODUCTION</t>
  </si>
  <si>
    <t>prix</t>
  </si>
  <si>
    <t>marges de</t>
  </si>
  <si>
    <t>TVA</t>
  </si>
  <si>
    <t>droits</t>
  </si>
  <si>
    <t xml:space="preserve">prix </t>
  </si>
  <si>
    <t>Branches d’activité</t>
  </si>
  <si>
    <t xml:space="preserve">Import </t>
  </si>
  <si>
    <t>de base</t>
  </si>
  <si>
    <t>commerce</t>
  </si>
  <si>
    <t>d’accise</t>
  </si>
  <si>
    <t xml:space="preserve"> d’acquisition</t>
  </si>
  <si>
    <t>produits</t>
  </si>
  <si>
    <t>1. Biens</t>
  </si>
  <si>
    <t>2. Commerce</t>
  </si>
  <si>
    <t>3. Services</t>
  </si>
  <si>
    <t>4. serv. Pub.</t>
  </si>
  <si>
    <t>(caf)</t>
  </si>
  <si>
    <t>1. Bien   A</t>
  </si>
  <si>
    <t xml:space="preserve"> </t>
  </si>
  <si>
    <t xml:space="preserve">      ?</t>
  </si>
  <si>
    <t>2. Bien   B</t>
  </si>
  <si>
    <t>3. Électricité</t>
  </si>
  <si>
    <t>4. Services</t>
  </si>
  <si>
    <t>-</t>
  </si>
  <si>
    <t>4. Serv. Public</t>
  </si>
  <si>
    <t>6. commerce</t>
  </si>
  <si>
    <t>Emplois</t>
  </si>
  <si>
    <t>CI</t>
  </si>
  <si>
    <t xml:space="preserve"> finals</t>
  </si>
  <si>
    <t>TVA rate (net) use matrix (as shares of uses in purchasers' prices including TVA)</t>
  </si>
  <si>
    <t xml:space="preserve">Total </t>
  </si>
  <si>
    <t>Consommation</t>
  </si>
  <si>
    <t>APU</t>
  </si>
  <si>
    <t>FBCF</t>
  </si>
  <si>
    <t>variation</t>
  </si>
  <si>
    <t>Export (fab)</t>
  </si>
  <si>
    <t>emplois</t>
  </si>
  <si>
    <t>Uses</t>
  </si>
  <si>
    <t>Intermediate consumption</t>
  </si>
  <si>
    <t>Final use</t>
  </si>
  <si>
    <t>prix d’acquis.</t>
  </si>
  <si>
    <t>2. Comm.</t>
  </si>
  <si>
    <t>ménages</t>
  </si>
  <si>
    <t>de stock</t>
  </si>
  <si>
    <t>Industries</t>
  </si>
  <si>
    <t>Consumption</t>
  </si>
  <si>
    <t>GFCF</t>
  </si>
  <si>
    <t>Change</t>
  </si>
  <si>
    <t xml:space="preserve">Export </t>
  </si>
  <si>
    <t xml:space="preserve">      ‑</t>
  </si>
  <si>
    <t>?</t>
  </si>
  <si>
    <t>1. Goods</t>
  </si>
  <si>
    <t>2. marges de</t>
  </si>
  <si>
    <t>4. Govt</t>
  </si>
  <si>
    <t>Govt.</t>
  </si>
  <si>
    <t>1. Bien A</t>
  </si>
  <si>
    <t>0.0%</t>
  </si>
  <si>
    <t>16.7%</t>
  </si>
  <si>
    <t>2. Bien B</t>
  </si>
  <si>
    <t>2. Electricity</t>
  </si>
  <si>
    <t>‑</t>
  </si>
  <si>
    <t xml:space="preserve">          ‑</t>
  </si>
  <si>
    <t xml:space="preserve">5. APU </t>
  </si>
  <si>
    <t>Total prix d’acquis.</t>
  </si>
  <si>
    <t xml:space="preserve"> ‑</t>
  </si>
  <si>
    <t>Use</t>
  </si>
  <si>
    <t>inventory</t>
  </si>
  <si>
    <t>Export</t>
  </si>
  <si>
    <t>purchasers' prices</t>
  </si>
  <si>
    <t xml:space="preserve">Bien A </t>
  </si>
  <si>
    <t xml:space="preserve">   ‑ TVA</t>
  </si>
  <si>
    <t xml:space="preserve">2. Bien B </t>
  </si>
  <si>
    <t>3. Electricity</t>
  </si>
  <si>
    <t>Total TVA</t>
  </si>
  <si>
    <t>marges margin rate use matrix (as shares of uses in basic prices + droits d'accise) mr'</t>
  </si>
  <si>
    <t>Househ</t>
  </si>
  <si>
    <t>Bien A</t>
  </si>
  <si>
    <t xml:space="preserve">  ‑</t>
  </si>
  <si>
    <t>Preliminary estimate of marges commerciales by product and user category</t>
  </si>
  <si>
    <t xml:space="preserve"> ?</t>
  </si>
  <si>
    <t xml:space="preserve">   ‑ marges commerciales</t>
  </si>
  <si>
    <t xml:space="preserve">       ?</t>
  </si>
  <si>
    <t>Total marges commerciales</t>
  </si>
  <si>
    <t>at purchasers' prices</t>
  </si>
  <si>
    <t xml:space="preserve">3. Electricity </t>
  </si>
  <si>
    <t xml:space="preserve">   - TVA</t>
  </si>
  <si>
    <t xml:space="preserve">  = At purchasers' prices excluding TVA</t>
  </si>
  <si>
    <t xml:space="preserve">   - droits d'accise</t>
  </si>
  <si>
    <t xml:space="preserve">  = At basic prices</t>
  </si>
  <si>
    <t>1. Bien  A</t>
  </si>
  <si>
    <t>2. Bien  B</t>
  </si>
  <si>
    <t xml:space="preserve">  - marges commerciales</t>
  </si>
  <si>
    <t xml:space="preserve">  = At basic  prices</t>
  </si>
  <si>
    <t>5. APU services</t>
  </si>
  <si>
    <t>-1550</t>
  </si>
  <si>
    <t xml:space="preserve">  - droits d'accise</t>
  </si>
  <si>
    <t xml:space="preserve">    At basic prices</t>
  </si>
  <si>
    <t xml:space="preserve"> = Total at basic  prices</t>
  </si>
  <si>
    <t>Total purchasers' prices</t>
  </si>
  <si>
    <t>23-21 =2</t>
  </si>
  <si>
    <t>10-9 =1</t>
  </si>
  <si>
    <t>105-96=9</t>
  </si>
  <si>
    <t>674+30+96=800</t>
  </si>
  <si>
    <t>6. Distributive services,</t>
  </si>
  <si>
    <t>168=210*0,8</t>
  </si>
  <si>
    <t>industrie</t>
  </si>
  <si>
    <t>services</t>
  </si>
  <si>
    <t>Cons. Ménages</t>
  </si>
  <si>
    <t>Cons. APU</t>
  </si>
  <si>
    <t>produit A</t>
  </si>
  <si>
    <t xml:space="preserve">  -</t>
  </si>
  <si>
    <t>produit B</t>
  </si>
  <si>
    <t>services publics</t>
  </si>
  <si>
    <t>Production</t>
  </si>
  <si>
    <t>électricité</t>
  </si>
  <si>
    <t>total</t>
  </si>
  <si>
    <t>Consommation intermédiaire</t>
  </si>
  <si>
    <t>consommation</t>
  </si>
  <si>
    <t>des ménages</t>
  </si>
  <si>
    <t>Emplois finals</t>
  </si>
  <si>
    <t>Biens</t>
  </si>
  <si>
    <t>variation stocks</t>
  </si>
  <si>
    <t xml:space="preserve">Export (fab) </t>
  </si>
  <si>
    <t>Produits</t>
  </si>
  <si>
    <t>service pub.</t>
  </si>
  <si>
    <t>prix d’acquisition</t>
  </si>
  <si>
    <t xml:space="preserve">1. produit A </t>
  </si>
  <si>
    <t xml:space="preserve">2. produit B </t>
  </si>
  <si>
    <t>3. Electricité</t>
  </si>
  <si>
    <t>Taux de marge commercial dans la matrice des emplois  (comme ratios des emplois au prix de base + droits d'accise) mr'</t>
  </si>
  <si>
    <t>1. Produit A</t>
  </si>
  <si>
    <t>9.1%</t>
  </si>
  <si>
    <t>33.3%</t>
  </si>
  <si>
    <t>2. Produit B</t>
  </si>
  <si>
    <t>23.1%</t>
  </si>
  <si>
    <t>20.0%</t>
  </si>
  <si>
    <t>41.2%</t>
  </si>
  <si>
    <t>Estimation préliminaire des marges commerciales par produits et par utilisateurs</t>
  </si>
  <si>
    <t xml:space="preserve">   ‑ Marges</t>
  </si>
  <si>
    <t>Total marges</t>
  </si>
  <si>
    <t>Ressource au prix de base + importations</t>
  </si>
  <si>
    <t>prix de</t>
  </si>
  <si>
    <t>Droits de</t>
  </si>
  <si>
    <t>base</t>
  </si>
  <si>
    <t>douane</t>
  </si>
  <si>
    <t>d’acqui.</t>
  </si>
  <si>
    <t>services pub.</t>
  </si>
  <si>
    <r>
      <rPr>
        <sz val="18"/>
        <rFont val="Arial"/>
        <family val="2"/>
      </rPr>
      <t xml:space="preserve">3. </t>
    </r>
    <r>
      <rPr>
        <sz val="18"/>
        <rFont val="Arial"/>
        <family val="2"/>
      </rPr>
      <t>É</t>
    </r>
    <r>
      <rPr>
        <sz val="18"/>
        <rFont val="Arial"/>
        <family val="2"/>
      </rPr>
      <t>lectricité</t>
    </r>
  </si>
  <si>
    <t>5. serv.  publics</t>
  </si>
  <si>
    <t>Total donné</t>
  </si>
  <si>
    <t>Total estimé</t>
  </si>
  <si>
    <t>Total  emplois</t>
  </si>
  <si>
    <t>branches d’activité</t>
  </si>
  <si>
    <t xml:space="preserve">Hors variation </t>
  </si>
  <si>
    <t>1. Produit A au prix d’acquisition</t>
  </si>
  <si>
    <t xml:space="preserve">  - marges de commerce</t>
  </si>
  <si>
    <t xml:space="preserve">  au prix de base</t>
  </si>
  <si>
    <t>2. Produit B au prix d’acquisition</t>
  </si>
  <si>
    <t xml:space="preserve">  - marges commerce</t>
  </si>
  <si>
    <t>3. électricité au prix d’acquisition</t>
  </si>
  <si>
    <t>5. services publics</t>
  </si>
  <si>
    <t xml:space="preserve">    au prix de base</t>
  </si>
  <si>
    <t>Total  au prix de base</t>
  </si>
  <si>
    <t>Total prix d’acquisition</t>
  </si>
  <si>
    <t>4. Services publics</t>
  </si>
  <si>
    <t>d’acquisition</t>
  </si>
  <si>
    <t>Commerce</t>
  </si>
  <si>
    <t xml:space="preserve">variation </t>
  </si>
  <si>
    <t>1.Produit A au prix d’acquisition</t>
  </si>
  <si>
    <t xml:space="preserve">   - marges commerce</t>
  </si>
  <si>
    <t xml:space="preserve">  = au prix de base</t>
  </si>
  <si>
    <t>1.Produit B au prix d’acquisition</t>
  </si>
  <si>
    <r>
      <rPr>
        <sz val="16"/>
        <rFont val="Arial"/>
        <family val="2"/>
      </rPr>
      <t xml:space="preserve">3. </t>
    </r>
    <r>
      <rPr>
        <sz val="16"/>
        <rFont val="Arial"/>
        <family val="2"/>
      </rPr>
      <t>É</t>
    </r>
    <r>
      <rPr>
        <sz val="16"/>
        <rFont val="Arial"/>
        <family val="2"/>
      </rPr>
      <t xml:space="preserve">lectricité </t>
    </r>
  </si>
  <si>
    <t>138-126=12</t>
  </si>
  <si>
    <t xml:space="preserve">   - Droits d'accise</t>
  </si>
  <si>
    <t>5. Services publics</t>
  </si>
  <si>
    <t xml:space="preserve"> = Total au prix de base</t>
  </si>
  <si>
    <t>Total au prix d’acquisition</t>
  </si>
  <si>
    <t>au prix d’acquisition</t>
  </si>
  <si>
    <t xml:space="preserve">  = au prix d’acquisition hors TVA</t>
  </si>
  <si>
    <t>d’acquis.</t>
  </si>
  <si>
    <r>
      <rPr>
        <sz val="12"/>
        <rFont val="Arial"/>
        <family val="2"/>
      </rPr>
      <t xml:space="preserve">3. </t>
    </r>
    <r>
      <rPr>
        <sz val="12"/>
        <rFont val="Arial"/>
        <family val="2"/>
      </rPr>
      <t>É</t>
    </r>
    <r>
      <rPr>
        <sz val="12"/>
        <rFont val="Arial"/>
        <family val="2"/>
      </rPr>
      <t>lectricité</t>
    </r>
  </si>
  <si>
    <r>
      <rPr>
        <sz val="12"/>
        <rFont val="Arial"/>
        <family val="2"/>
      </rPr>
      <t xml:space="preserve">3. </t>
    </r>
    <r>
      <rPr>
        <sz val="12"/>
        <rFont val="Arial"/>
        <family val="2"/>
      </rPr>
      <t>É</t>
    </r>
    <r>
      <rPr>
        <sz val="12"/>
        <rFont val="Arial"/>
        <family val="2"/>
      </rPr>
      <t xml:space="preserve">lectricité </t>
    </r>
  </si>
  <si>
    <t>Exports et imports par produits</t>
  </si>
  <si>
    <t>Exports (fab)</t>
  </si>
  <si>
    <t>Imports (caf)</t>
  </si>
  <si>
    <t>1. Biens manufacturés A</t>
  </si>
  <si>
    <t xml:space="preserve">2. Électricité </t>
  </si>
  <si>
    <t>Taux de TVA</t>
  </si>
  <si>
    <t>commerce*</t>
  </si>
  <si>
    <t>pas de tva sur les services</t>
  </si>
  <si>
    <t>taux de TVA par rappprt à P hors TVA</t>
  </si>
  <si>
    <t>Pyc TVA</t>
  </si>
  <si>
    <t>P hors TVA</t>
  </si>
  <si>
    <t>mr</t>
  </si>
  <si>
    <t>Taux de marge des emplois par produits (Mr)</t>
  </si>
  <si>
    <t>Taux de marge des emplois par produits (Mr' = 1/(1+Mr)</t>
  </si>
  <si>
    <t xml:space="preserve">Droits d'accise totaux comptes des APU </t>
  </si>
  <si>
    <t>Droits d'accise</t>
  </si>
  <si>
    <t>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</si>
</sst>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[$R-1C09]\ #,##0.00;[Red][$R-1C09]\-#,##0.00"/>
    <numFmt numFmtId="167" formatCode="0.00\ %"/>
    <numFmt numFmtId="168" formatCode="0\ %"/>
    <numFmt numFmtId="169" formatCode="0.0%"/>
  </numFmts>
  <fonts count="60">
    <font>
      <sz val="10"/>
      <name val="Arial"/>
    </font>
    <font>
      <b/>
      <i/>
      <u/>
      <sz val="10"/>
      <name val="Arial"/>
      <family val="2"/>
    </font>
    <font>
      <b/>
      <i/>
      <sz val="16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20"/>
      <name val="Times New Roman"/>
      <family val="1"/>
    </font>
    <font>
      <sz val="20"/>
      <name val="Times New Roman"/>
      <family val="1"/>
    </font>
    <font>
      <sz val="2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Arial"/>
      <family val="2"/>
    </font>
    <font>
      <sz val="12"/>
      <name val="Arial"/>
      <family val="2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0"/>
      <name val="CG Times"/>
      <family val="1"/>
    </font>
    <font>
      <sz val="14"/>
      <name val="Arial"/>
      <family val="2"/>
    </font>
    <font>
      <sz val="12"/>
      <name val="CG Times"/>
      <family val="1"/>
    </font>
    <font>
      <b/>
      <sz val="12"/>
      <name val="CG Times"/>
      <family val="1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20"/>
      <name val="CG Times"/>
      <family val="1"/>
    </font>
    <font>
      <b/>
      <sz val="16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name val="Arial"/>
      <family val="2"/>
    </font>
    <font>
      <b/>
      <i/>
      <sz val="20"/>
      <name val="Arial"/>
      <family val="2"/>
    </font>
    <font>
      <i/>
      <sz val="18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i/>
      <sz val="18"/>
      <name val="Arial"/>
      <family val="2"/>
    </font>
    <font>
      <b/>
      <i/>
      <sz val="18"/>
      <color indexed="6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2"/>
      <name val="Arial"/>
      <family val="2"/>
    </font>
    <font>
      <b/>
      <i/>
      <sz val="2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34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31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7"/>
      </patternFill>
    </fill>
    <fill>
      <patternFill patternType="solid">
        <fgColor indexed="14"/>
        <bgColor indexed="31"/>
      </patternFill>
    </fill>
    <fill>
      <patternFill patternType="solid">
        <fgColor indexed="14"/>
        <bgColor indexed="27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20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2" fillId="0" borderId="0" applyNumberFormat="0" applyFill="0" applyBorder="0" applyProtection="0">
      <alignment horizontal="center"/>
    </xf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1" fillId="0" borderId="0" applyNumberFormat="0" applyFill="0" applyBorder="0" applyAlignment="0" applyProtection="0"/>
    <xf numFmtId="166" fontId="1" fillId="0" borderId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" fillId="0" borderId="0" applyNumberFormat="0" applyFill="0" applyBorder="0" applyProtection="0">
      <alignment horizontal="center" textRotation="90"/>
    </xf>
    <xf numFmtId="0" fontId="9" fillId="0" borderId="0" applyNumberFormat="0" applyFill="0" applyBorder="0" applyAlignment="0" applyProtection="0"/>
  </cellStyleXfs>
  <cellXfs count="822">
    <xf numFmtId="0" fontId="0" fillId="0" borderId="0" xfId="0"/>
    <xf numFmtId="0" fontId="23" fillId="0" borderId="27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4" fillId="0" borderId="10" xfId="0" applyFont="1" applyBorder="1" applyAlignment="1">
      <alignment horizontal="center" vertical="top" wrapText="1"/>
    </xf>
    <xf numFmtId="0" fontId="14" fillId="9" borderId="11" xfId="0" applyFont="1" applyFill="1" applyBorder="1" applyAlignment="1">
      <alignment horizontal="center" vertical="top" wrapText="1"/>
    </xf>
    <xf numFmtId="0" fontId="14" fillId="9" borderId="12" xfId="0" applyFont="1" applyFill="1" applyBorder="1" applyAlignment="1">
      <alignment horizontal="center" vertical="top" wrapText="1"/>
    </xf>
    <xf numFmtId="0" fontId="14" fillId="9" borderId="6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3" fillId="9" borderId="2" xfId="0" applyFont="1" applyFill="1" applyBorder="1" applyAlignment="1">
      <alignment horizontal="center" vertical="top" wrapText="1"/>
    </xf>
    <xf numFmtId="0" fontId="13" fillId="9" borderId="3" xfId="0" applyFont="1" applyFill="1" applyBorder="1" applyAlignment="1">
      <alignment horizontal="center" vertical="top" wrapText="1"/>
    </xf>
    <xf numFmtId="0" fontId="13" fillId="9" borderId="4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4" fillId="0" borderId="9" xfId="0" applyFont="1" applyBorder="1" applyAlignment="1">
      <alignment vertical="top" wrapText="1"/>
    </xf>
    <xf numFmtId="0" fontId="13" fillId="9" borderId="7" xfId="0" applyFont="1" applyFill="1" applyBorder="1" applyAlignment="1">
      <alignment horizontal="center" vertical="top" wrapText="1"/>
    </xf>
    <xf numFmtId="0" fontId="13" fillId="9" borderId="0" xfId="0" applyFont="1" applyFill="1" applyAlignment="1">
      <alignment horizontal="center" vertical="top" wrapText="1"/>
    </xf>
    <xf numFmtId="0" fontId="13" fillId="9" borderId="8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9" borderId="0" xfId="0" applyFont="1" applyFill="1" applyBorder="1" applyAlignment="1">
      <alignment horizontal="center" vertical="top" wrapText="1"/>
    </xf>
    <xf numFmtId="0" fontId="13" fillId="9" borderId="11" xfId="0" applyFont="1" applyFill="1" applyBorder="1" applyAlignment="1">
      <alignment horizontal="center" vertical="top" wrapText="1"/>
    </xf>
    <xf numFmtId="0" fontId="13" fillId="9" borderId="12" xfId="0" applyFont="1" applyFill="1" applyBorder="1" applyAlignment="1">
      <alignment horizontal="center" vertical="top" wrapText="1"/>
    </xf>
    <xf numFmtId="0" fontId="13" fillId="9" borderId="6" xfId="0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6" fillId="0" borderId="0" xfId="0" applyFont="1"/>
    <xf numFmtId="0" fontId="13" fillId="0" borderId="13" xfId="0" applyFont="1" applyBorder="1" applyAlignment="1">
      <alignment vertical="top" wrapText="1"/>
    </xf>
    <xf numFmtId="0" fontId="16" fillId="0" borderId="14" xfId="0" applyFont="1" applyBorder="1"/>
    <xf numFmtId="0" fontId="13" fillId="0" borderId="15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7" fillId="0" borderId="17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7" fillId="0" borderId="18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20" fillId="0" borderId="18" xfId="0" applyFont="1" applyBorder="1" applyAlignment="1">
      <alignment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20" fillId="0" borderId="21" xfId="0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8" xfId="0" applyFont="1" applyBorder="1" applyAlignment="1">
      <alignment vertical="top" wrapText="1"/>
    </xf>
    <xf numFmtId="0" fontId="18" fillId="0" borderId="22" xfId="0" applyFont="1" applyBorder="1" applyAlignment="1">
      <alignment horizontal="right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20" fillId="0" borderId="20" xfId="0" applyFont="1" applyBorder="1" applyAlignment="1">
      <alignment vertical="top" wrapText="1"/>
    </xf>
    <xf numFmtId="0" fontId="18" fillId="0" borderId="0" xfId="0" applyFont="1" applyAlignment="1">
      <alignment horizontal="right" vertical="top" wrapText="1"/>
    </xf>
    <xf numFmtId="0" fontId="18" fillId="0" borderId="20" xfId="0" applyFont="1" applyBorder="1" applyAlignment="1">
      <alignment horizontal="right" vertical="top" wrapText="1"/>
    </xf>
    <xf numFmtId="0" fontId="18" fillId="0" borderId="0" xfId="0" applyFont="1" applyAlignment="1">
      <alignment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0" xfId="0" applyFont="1" applyAlignment="1">
      <alignment horizontal="right" vertical="top" wrapText="1"/>
    </xf>
    <xf numFmtId="0" fontId="21" fillId="0" borderId="20" xfId="0" applyFont="1" applyBorder="1" applyAlignment="1">
      <alignment horizontal="right" vertical="top" wrapText="1"/>
    </xf>
    <xf numFmtId="0" fontId="21" fillId="0" borderId="0" xfId="0" applyFont="1" applyAlignment="1">
      <alignment horizontal="center" vertical="top" wrapText="1"/>
    </xf>
    <xf numFmtId="0" fontId="18" fillId="0" borderId="20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right" vertical="top" wrapText="1"/>
    </xf>
    <xf numFmtId="0" fontId="21" fillId="0" borderId="22" xfId="0" applyFont="1" applyBorder="1" applyAlignment="1">
      <alignment horizontal="right" vertical="top" wrapText="1"/>
    </xf>
    <xf numFmtId="0" fontId="21" fillId="0" borderId="2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20" fillId="0" borderId="0" xfId="0" applyFont="1" applyBorder="1"/>
    <xf numFmtId="167" fontId="18" fillId="0" borderId="0" xfId="0" applyNumberFormat="1" applyFont="1" applyBorder="1" applyAlignment="1">
      <alignment horizontal="right" vertical="top" wrapText="1"/>
    </xf>
    <xf numFmtId="167" fontId="18" fillId="0" borderId="20" xfId="0" applyNumberFormat="1" applyFont="1" applyBorder="1" applyAlignment="1">
      <alignment horizontal="right" vertical="top" wrapText="1"/>
    </xf>
    <xf numFmtId="0" fontId="18" fillId="0" borderId="0" xfId="0" applyFont="1" applyBorder="1" applyAlignment="1">
      <alignment horizontal="right" vertical="top" wrapText="1"/>
    </xf>
    <xf numFmtId="167" fontId="18" fillId="0" borderId="21" xfId="0" applyNumberFormat="1" applyFont="1" applyBorder="1" applyAlignment="1">
      <alignment horizontal="right" vertical="top" wrapText="1"/>
    </xf>
    <xf numFmtId="167" fontId="18" fillId="0" borderId="22" xfId="0" applyNumberFormat="1" applyFont="1" applyBorder="1" applyAlignment="1">
      <alignment horizontal="right" vertical="top" wrapText="1"/>
    </xf>
    <xf numFmtId="0" fontId="18" fillId="0" borderId="21" xfId="0" applyFont="1" applyBorder="1" applyAlignment="1">
      <alignment horizontal="right" vertical="top" wrapText="1"/>
    </xf>
    <xf numFmtId="0" fontId="24" fillId="0" borderId="18" xfId="0" applyFont="1" applyBorder="1" applyAlignment="1">
      <alignment vertical="top" wrapText="1"/>
    </xf>
    <xf numFmtId="0" fontId="23" fillId="0" borderId="20" xfId="0" applyFont="1" applyBorder="1" applyAlignment="1">
      <alignment horizontal="center" vertical="top" wrapText="1"/>
    </xf>
    <xf numFmtId="0" fontId="23" fillId="0" borderId="17" xfId="0" applyFont="1" applyBorder="1" applyAlignment="1">
      <alignment vertical="top" wrapText="1"/>
    </xf>
    <xf numFmtId="0" fontId="23" fillId="0" borderId="20" xfId="0" applyFont="1" applyBorder="1" applyAlignment="1">
      <alignment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vertical="top" wrapText="1"/>
    </xf>
    <xf numFmtId="0" fontId="23" fillId="0" borderId="21" xfId="0" applyFont="1" applyBorder="1" applyAlignment="1">
      <alignment horizontal="center" vertical="top" wrapText="1"/>
    </xf>
    <xf numFmtId="0" fontId="23" fillId="0" borderId="22" xfId="0" applyFont="1" applyBorder="1" applyAlignment="1">
      <alignment horizontal="center"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23" fillId="0" borderId="0" xfId="0" applyFont="1" applyAlignment="1">
      <alignment horizontal="right" vertical="top" wrapText="1"/>
    </xf>
    <xf numFmtId="0" fontId="23" fillId="0" borderId="20" xfId="0" applyFont="1" applyBorder="1" applyAlignment="1">
      <alignment horizontal="right" vertical="top" wrapText="1"/>
    </xf>
    <xf numFmtId="0" fontId="23" fillId="0" borderId="0" xfId="0" applyFont="1" applyAlignment="1">
      <alignment horizontal="center" vertical="top" wrapText="1"/>
    </xf>
    <xf numFmtId="0" fontId="25" fillId="0" borderId="0" xfId="0" applyFont="1" applyAlignment="1">
      <alignment horizontal="right" vertical="top" wrapText="1"/>
    </xf>
    <xf numFmtId="0" fontId="25" fillId="0" borderId="20" xfId="0" applyFont="1" applyBorder="1" applyAlignment="1">
      <alignment horizontal="right" vertical="top" wrapText="1"/>
    </xf>
    <xf numFmtId="0" fontId="25" fillId="0" borderId="0" xfId="0" applyFont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25" fillId="0" borderId="21" xfId="0" applyFont="1" applyBorder="1" applyAlignment="1">
      <alignment horizontal="right" vertical="top" wrapText="1"/>
    </xf>
    <xf numFmtId="0" fontId="25" fillId="0" borderId="22" xfId="0" applyFont="1" applyBorder="1" applyAlignment="1">
      <alignment horizontal="right" vertical="top" wrapText="1"/>
    </xf>
    <xf numFmtId="0" fontId="25" fillId="0" borderId="21" xfId="0" applyFont="1" applyBorder="1" applyAlignment="1">
      <alignment horizontal="center" vertical="top" wrapText="1"/>
    </xf>
    <xf numFmtId="0" fontId="25" fillId="0" borderId="17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23" fillId="0" borderId="21" xfId="0" applyFont="1" applyBorder="1" applyAlignment="1">
      <alignment horizontal="right" vertical="top" wrapText="1"/>
    </xf>
    <xf numFmtId="0" fontId="23" fillId="0" borderId="22" xfId="0" applyFont="1" applyBorder="1" applyAlignment="1">
      <alignment horizontal="right" vertical="top" wrapText="1"/>
    </xf>
    <xf numFmtId="0" fontId="25" fillId="0" borderId="0" xfId="0" applyFont="1" applyAlignment="1">
      <alignment vertical="top" wrapText="1"/>
    </xf>
    <xf numFmtId="0" fontId="25" fillId="0" borderId="20" xfId="0" applyFont="1" applyBorder="1" applyAlignment="1">
      <alignment vertical="top" wrapText="1"/>
    </xf>
    <xf numFmtId="0" fontId="25" fillId="0" borderId="18" xfId="0" applyFont="1" applyBorder="1" applyAlignment="1">
      <alignment vertical="top" wrapText="1"/>
    </xf>
    <xf numFmtId="0" fontId="23" fillId="0" borderId="25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23" fillId="0" borderId="28" xfId="0" applyFont="1" applyBorder="1" applyAlignment="1">
      <alignment vertical="top" wrapText="1"/>
    </xf>
    <xf numFmtId="0" fontId="23" fillId="0" borderId="25" xfId="0" applyFont="1" applyBorder="1" applyAlignment="1">
      <alignment vertical="top" wrapText="1"/>
    </xf>
    <xf numFmtId="0" fontId="23" fillId="0" borderId="26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29" xfId="0" applyFont="1" applyBorder="1" applyAlignment="1">
      <alignment vertical="top" wrapText="1"/>
    </xf>
    <xf numFmtId="0" fontId="23" fillId="0" borderId="25" xfId="0" applyFont="1" applyBorder="1" applyAlignment="1">
      <alignment horizontal="right" vertical="top" wrapText="1"/>
    </xf>
    <xf numFmtId="0" fontId="23" fillId="0" borderId="26" xfId="0" applyFont="1" applyBorder="1" applyAlignment="1">
      <alignment horizontal="right" vertical="top" wrapText="1"/>
    </xf>
    <xf numFmtId="0" fontId="23" fillId="0" borderId="27" xfId="0" applyFont="1" applyBorder="1" applyAlignment="1">
      <alignment horizontal="right" vertical="top" wrapText="1"/>
    </xf>
    <xf numFmtId="0" fontId="23" fillId="10" borderId="26" xfId="0" applyFont="1" applyFill="1" applyBorder="1" applyAlignment="1">
      <alignment horizontal="right" vertical="top" wrapText="1"/>
    </xf>
    <xf numFmtId="0" fontId="22" fillId="10" borderId="29" xfId="0" applyFont="1" applyFill="1" applyBorder="1" applyAlignment="1">
      <alignment horizontal="right" vertical="top" wrapText="1"/>
    </xf>
    <xf numFmtId="0" fontId="25" fillId="0" borderId="28" xfId="0" applyFont="1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25" fillId="0" borderId="26" xfId="0" applyFont="1" applyBorder="1" applyAlignment="1">
      <alignment vertical="top" wrapText="1"/>
    </xf>
    <xf numFmtId="0" fontId="25" fillId="0" borderId="26" xfId="0" applyFont="1" applyBorder="1" applyAlignment="1">
      <alignment horizontal="right" vertical="top" wrapText="1"/>
    </xf>
    <xf numFmtId="0" fontId="25" fillId="0" borderId="27" xfId="0" applyFont="1" applyBorder="1" applyAlignment="1">
      <alignment horizontal="right" vertical="top" wrapText="1"/>
    </xf>
    <xf numFmtId="0" fontId="25" fillId="0" borderId="25" xfId="0" applyFont="1" applyBorder="1" applyAlignment="1">
      <alignment horizontal="right" vertical="top" wrapText="1"/>
    </xf>
    <xf numFmtId="0" fontId="25" fillId="0" borderId="29" xfId="0" applyFont="1" applyBorder="1" applyAlignment="1">
      <alignment horizontal="right" vertical="top" wrapText="1"/>
    </xf>
    <xf numFmtId="0" fontId="25" fillId="10" borderId="25" xfId="0" applyFont="1" applyFill="1" applyBorder="1" applyAlignment="1">
      <alignment horizontal="right" vertical="top" wrapText="1"/>
    </xf>
    <xf numFmtId="0" fontId="25" fillId="10" borderId="26" xfId="0" applyFont="1" applyFill="1" applyBorder="1" applyAlignment="1">
      <alignment horizontal="right" vertical="top" wrapText="1"/>
    </xf>
    <xf numFmtId="0" fontId="25" fillId="10" borderId="27" xfId="0" applyFont="1" applyFill="1" applyBorder="1" applyAlignment="1">
      <alignment horizontal="right" vertical="top" wrapText="1"/>
    </xf>
    <xf numFmtId="0" fontId="25" fillId="10" borderId="29" xfId="0" applyFont="1" applyFill="1" applyBorder="1" applyAlignment="1">
      <alignment horizontal="right" vertical="top" wrapText="1"/>
    </xf>
    <xf numFmtId="0" fontId="22" fillId="0" borderId="29" xfId="0" applyFont="1" applyBorder="1" applyAlignment="1">
      <alignment horizontal="right" vertical="top" wrapText="1"/>
    </xf>
    <xf numFmtId="0" fontId="25" fillId="0" borderId="27" xfId="0" applyFont="1" applyBorder="1" applyAlignment="1">
      <alignment vertical="top" wrapText="1"/>
    </xf>
    <xf numFmtId="0" fontId="23" fillId="0" borderId="29" xfId="0" applyFont="1" applyBorder="1" applyAlignment="1">
      <alignment horizontal="right" vertical="top" wrapText="1"/>
    </xf>
    <xf numFmtId="0" fontId="25" fillId="0" borderId="29" xfId="0" applyFont="1" applyBorder="1" applyAlignment="1">
      <alignment vertical="top" wrapText="1"/>
    </xf>
    <xf numFmtId="0" fontId="25" fillId="0" borderId="30" xfId="0" applyFont="1" applyBorder="1" applyAlignment="1">
      <alignment vertical="top" wrapText="1"/>
    </xf>
    <xf numFmtId="0" fontId="25" fillId="0" borderId="31" xfId="0" applyFont="1" applyBorder="1" applyAlignment="1">
      <alignment horizontal="right" vertical="top" wrapText="1"/>
    </xf>
    <xf numFmtId="0" fontId="25" fillId="0" borderId="24" xfId="0" applyFont="1" applyBorder="1" applyAlignment="1">
      <alignment horizontal="right" vertical="top" wrapText="1"/>
    </xf>
    <xf numFmtId="0" fontId="25" fillId="10" borderId="24" xfId="0" applyFont="1" applyFill="1" applyBorder="1" applyAlignment="1">
      <alignment horizontal="right" vertical="top" wrapText="1"/>
    </xf>
    <xf numFmtId="0" fontId="25" fillId="0" borderId="32" xfId="0" applyFont="1" applyBorder="1" applyAlignment="1">
      <alignment horizontal="right" vertical="top" wrapText="1"/>
    </xf>
    <xf numFmtId="0" fontId="23" fillId="0" borderId="24" xfId="0" applyFont="1" applyBorder="1" applyAlignment="1">
      <alignment horizontal="center" vertical="top" wrapText="1"/>
    </xf>
    <xf numFmtId="0" fontId="25" fillId="0" borderId="24" xfId="0" applyFont="1" applyBorder="1" applyAlignment="1">
      <alignment vertical="top" wrapText="1"/>
    </xf>
    <xf numFmtId="0" fontId="25" fillId="10" borderId="33" xfId="0" applyFont="1" applyFill="1" applyBorder="1" applyAlignment="1">
      <alignment horizontal="right" vertical="top" wrapText="1"/>
    </xf>
    <xf numFmtId="0" fontId="23" fillId="0" borderId="34" xfId="0" applyFont="1" applyBorder="1" applyAlignment="1">
      <alignment vertical="top" wrapText="1"/>
    </xf>
    <xf numFmtId="0" fontId="23" fillId="0" borderId="35" xfId="0" applyFont="1" applyBorder="1" applyAlignment="1">
      <alignment horizontal="right" vertical="top" wrapText="1"/>
    </xf>
    <xf numFmtId="0" fontId="23" fillId="0" borderId="36" xfId="0" applyFont="1" applyBorder="1" applyAlignment="1">
      <alignment horizontal="right" vertical="top" wrapText="1"/>
    </xf>
    <xf numFmtId="0" fontId="23" fillId="0" borderId="37" xfId="0" applyFont="1" applyBorder="1" applyAlignment="1">
      <alignment horizontal="right" vertical="top" wrapText="1"/>
    </xf>
    <xf numFmtId="0" fontId="22" fillId="0" borderId="38" xfId="0" applyFont="1" applyBorder="1" applyAlignment="1">
      <alignment horizontal="right" vertical="top" wrapText="1"/>
    </xf>
    <xf numFmtId="0" fontId="26" fillId="0" borderId="39" xfId="0" applyFont="1" applyBorder="1" applyAlignment="1">
      <alignment vertical="top" wrapText="1"/>
    </xf>
    <xf numFmtId="0" fontId="26" fillId="0" borderId="40" xfId="0" applyFont="1" applyBorder="1" applyAlignment="1">
      <alignment vertical="top" wrapText="1"/>
    </xf>
    <xf numFmtId="0" fontId="26" fillId="0" borderId="20" xfId="0" applyFont="1" applyBorder="1" applyAlignment="1">
      <alignment vertical="top" wrapText="1"/>
    </xf>
    <xf numFmtId="0" fontId="27" fillId="0" borderId="31" xfId="0" applyFont="1" applyBorder="1"/>
    <xf numFmtId="0" fontId="27" fillId="0" borderId="24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0" xfId="0" applyFont="1"/>
    <xf numFmtId="0" fontId="27" fillId="0" borderId="41" xfId="0" applyFont="1" applyBorder="1"/>
    <xf numFmtId="0" fontId="27" fillId="0" borderId="2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19" xfId="0" applyFont="1" applyBorder="1"/>
    <xf numFmtId="0" fontId="27" fillId="0" borderId="0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8" fillId="0" borderId="5" xfId="0" applyFont="1" applyBorder="1" applyAlignment="1">
      <alignment vertical="top" wrapText="1"/>
    </xf>
    <xf numFmtId="0" fontId="20" fillId="0" borderId="9" xfId="0" applyFont="1" applyBorder="1" applyAlignment="1">
      <alignment vertical="top" wrapText="1"/>
    </xf>
    <xf numFmtId="0" fontId="31" fillId="0" borderId="7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/>
    </xf>
    <xf numFmtId="0" fontId="30" fillId="0" borderId="8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top" wrapText="1"/>
    </xf>
    <xf numFmtId="0" fontId="20" fillId="0" borderId="11" xfId="0" applyFont="1" applyBorder="1"/>
    <xf numFmtId="0" fontId="20" fillId="0" borderId="12" xfId="0" applyFont="1" applyBorder="1"/>
    <xf numFmtId="0" fontId="20" fillId="0" borderId="6" xfId="0" applyFont="1" applyBorder="1"/>
    <xf numFmtId="0" fontId="32" fillId="0" borderId="11" xfId="0" applyFont="1" applyBorder="1" applyAlignment="1">
      <alignment vertical="top" wrapText="1"/>
    </xf>
    <xf numFmtId="0" fontId="32" fillId="0" borderId="12" xfId="0" applyFont="1" applyBorder="1" applyAlignment="1">
      <alignment vertical="top" wrapText="1"/>
    </xf>
    <xf numFmtId="0" fontId="33" fillId="0" borderId="6" xfId="0" applyFont="1" applyBorder="1"/>
    <xf numFmtId="0" fontId="34" fillId="0" borderId="5" xfId="0" applyFont="1" applyBorder="1" applyAlignment="1">
      <alignment vertical="top"/>
    </xf>
    <xf numFmtId="168" fontId="35" fillId="0" borderId="2" xfId="0" applyNumberFormat="1" applyFont="1" applyBorder="1" applyAlignment="1">
      <alignment horizontal="center" vertical="top" wrapText="1"/>
    </xf>
    <xf numFmtId="168" fontId="35" fillId="0" borderId="3" xfId="0" applyNumberFormat="1" applyFont="1" applyBorder="1" applyAlignment="1">
      <alignment horizontal="center" vertical="top" wrapText="1"/>
    </xf>
    <xf numFmtId="168" fontId="35" fillId="0" borderId="4" xfId="0" applyNumberFormat="1" applyFont="1" applyBorder="1" applyAlignment="1">
      <alignment horizontal="center" vertical="top" wrapText="1"/>
    </xf>
    <xf numFmtId="0" fontId="35" fillId="0" borderId="3" xfId="0" applyFont="1" applyBorder="1" applyAlignment="1">
      <alignment horizontal="center" vertical="top" wrapText="1"/>
    </xf>
    <xf numFmtId="0" fontId="34" fillId="0" borderId="10" xfId="0" applyFont="1" applyBorder="1" applyAlignment="1">
      <alignment vertical="top"/>
    </xf>
    <xf numFmtId="168" fontId="35" fillId="0" borderId="11" xfId="0" applyNumberFormat="1" applyFont="1" applyBorder="1" applyAlignment="1">
      <alignment horizontal="center" vertical="top" wrapText="1"/>
    </xf>
    <xf numFmtId="168" fontId="35" fillId="0" borderId="12" xfId="0" applyNumberFormat="1" applyFont="1" applyBorder="1" applyAlignment="1">
      <alignment horizontal="center" vertical="top" wrapText="1"/>
    </xf>
    <xf numFmtId="168" fontId="35" fillId="0" borderId="6" xfId="0" applyNumberFormat="1" applyFont="1" applyBorder="1" applyAlignment="1">
      <alignment horizontal="center" vertical="top" wrapText="1"/>
    </xf>
    <xf numFmtId="0" fontId="35" fillId="0" borderId="12" xfId="0" applyFont="1" applyBorder="1" applyAlignment="1">
      <alignment horizontal="center" vertical="top" wrapText="1"/>
    </xf>
    <xf numFmtId="0" fontId="36" fillId="0" borderId="23" xfId="0" applyFont="1" applyBorder="1" applyAlignment="1">
      <alignment vertical="top" wrapText="1"/>
    </xf>
    <xf numFmtId="0" fontId="36" fillId="0" borderId="17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Alignment="1">
      <alignment horizontal="center" vertical="top" wrapText="1"/>
    </xf>
    <xf numFmtId="0" fontId="36" fillId="0" borderId="2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20" xfId="0" applyFont="1" applyBorder="1" applyAlignment="1">
      <alignment vertical="top" wrapText="1"/>
    </xf>
    <xf numFmtId="0" fontId="36" fillId="0" borderId="17" xfId="0" applyFont="1" applyBorder="1" applyAlignment="1">
      <alignment vertical="top" wrapText="1"/>
    </xf>
    <xf numFmtId="0" fontId="36" fillId="0" borderId="0" xfId="0" applyFont="1" applyBorder="1" applyAlignment="1">
      <alignment horizontal="center"/>
    </xf>
    <xf numFmtId="0" fontId="36" fillId="0" borderId="17" xfId="0" applyFont="1" applyBorder="1"/>
    <xf numFmtId="0" fontId="37" fillId="0" borderId="0" xfId="0" applyFont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0" fontId="37" fillId="0" borderId="20" xfId="0" applyFont="1" applyBorder="1" applyAlignment="1">
      <alignment horizontal="center" vertical="top" wrapText="1"/>
    </xf>
    <xf numFmtId="0" fontId="36" fillId="0" borderId="18" xfId="0" applyFont="1" applyBorder="1"/>
    <xf numFmtId="0" fontId="37" fillId="0" borderId="21" xfId="0" applyFont="1" applyBorder="1" applyAlignment="1">
      <alignment horizontal="center" vertical="top" wrapText="1"/>
    </xf>
    <xf numFmtId="0" fontId="37" fillId="0" borderId="2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19" xfId="0" applyFont="1" applyBorder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39" fillId="0" borderId="20" xfId="0" applyFont="1" applyBorder="1" applyAlignment="1">
      <alignment horizontal="center" vertical="top" wrapText="1"/>
    </xf>
    <xf numFmtId="0" fontId="39" fillId="0" borderId="17" xfId="0" applyFont="1" applyBorder="1" applyAlignment="1">
      <alignment vertical="top" wrapText="1"/>
    </xf>
    <xf numFmtId="0" fontId="39" fillId="0" borderId="0" xfId="0" applyFont="1" applyAlignment="1">
      <alignment vertical="top" wrapText="1"/>
    </xf>
    <xf numFmtId="0" fontId="39" fillId="0" borderId="20" xfId="0" applyFont="1" applyBorder="1" applyAlignment="1">
      <alignment vertical="top" wrapText="1"/>
    </xf>
    <xf numFmtId="0" fontId="39" fillId="0" borderId="18" xfId="0" applyFont="1" applyBorder="1" applyAlignment="1">
      <alignment vertical="top" wrapText="1"/>
    </xf>
    <xf numFmtId="0" fontId="39" fillId="0" borderId="41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41" xfId="0" applyFont="1" applyBorder="1" applyAlignment="1">
      <alignment horizontal="center" vertical="top" wrapText="1"/>
    </xf>
    <xf numFmtId="0" fontId="39" fillId="0" borderId="21" xfId="0" applyFont="1" applyBorder="1" applyAlignment="1">
      <alignment horizontal="center" vertical="top" wrapText="1"/>
    </xf>
    <xf numFmtId="0" fontId="39" fillId="0" borderId="21" xfId="0" applyFont="1" applyBorder="1" applyAlignment="1">
      <alignment vertical="top" wrapText="1"/>
    </xf>
    <xf numFmtId="0" fontId="39" fillId="0" borderId="22" xfId="0" applyFont="1" applyBorder="1" applyAlignment="1">
      <alignment vertical="top" wrapText="1"/>
    </xf>
    <xf numFmtId="0" fontId="40" fillId="0" borderId="0" xfId="0" applyFont="1" applyAlignment="1">
      <alignment horizontal="center" vertical="top" wrapText="1"/>
    </xf>
    <xf numFmtId="0" fontId="40" fillId="0" borderId="20" xfId="0" applyFont="1" applyBorder="1" applyAlignment="1">
      <alignment horizontal="center" vertical="top" wrapText="1"/>
    </xf>
    <xf numFmtId="0" fontId="39" fillId="0" borderId="23" xfId="0" applyFont="1" applyBorder="1" applyAlignment="1">
      <alignment vertical="top" wrapText="1"/>
    </xf>
    <xf numFmtId="0" fontId="41" fillId="0" borderId="0" xfId="0" applyFont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1" xfId="0" applyFont="1" applyBorder="1" applyAlignment="1">
      <alignment horizontal="center" vertical="top" wrapText="1"/>
    </xf>
    <xf numFmtId="0" fontId="41" fillId="0" borderId="22" xfId="0" applyFont="1" applyBorder="1" applyAlignment="1">
      <alignment horizontal="center" vertical="top" wrapText="1"/>
    </xf>
    <xf numFmtId="0" fontId="36" fillId="0" borderId="42" xfId="0" applyFont="1" applyBorder="1" applyAlignment="1">
      <alignment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5" xfId="0" applyFont="1" applyBorder="1" applyAlignment="1">
      <alignment horizontal="center" vertical="top" wrapText="1"/>
    </xf>
    <xf numFmtId="0" fontId="46" fillId="0" borderId="23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20" xfId="0" applyFont="1" applyBorder="1" applyAlignment="1">
      <alignment horizontal="center" vertical="top" wrapText="1"/>
    </xf>
    <xf numFmtId="0" fontId="46" fillId="0" borderId="0" xfId="0" applyFont="1" applyBorder="1" applyAlignment="1">
      <alignment horizontal="center" vertical="top" wrapText="1"/>
    </xf>
    <xf numFmtId="0" fontId="46" fillId="0" borderId="46" xfId="0" applyFont="1" applyBorder="1" applyAlignment="1">
      <alignment horizontal="center" vertical="top" wrapText="1"/>
    </xf>
    <xf numFmtId="0" fontId="46" fillId="0" borderId="17" xfId="0" applyFont="1" applyBorder="1" applyAlignment="1">
      <alignment horizontal="center" vertical="top" wrapText="1"/>
    </xf>
    <xf numFmtId="0" fontId="46" fillId="0" borderId="21" xfId="0" applyFont="1" applyBorder="1" applyAlignment="1">
      <alignment horizontal="center" vertical="top" wrapText="1"/>
    </xf>
    <xf numFmtId="0" fontId="46" fillId="0" borderId="22" xfId="0" applyFont="1" applyBorder="1" applyAlignment="1">
      <alignment horizontal="center" vertical="top" wrapText="1"/>
    </xf>
    <xf numFmtId="0" fontId="46" fillId="0" borderId="0" xfId="0" applyFont="1" applyBorder="1" applyAlignment="1">
      <alignment vertical="top" wrapText="1"/>
    </xf>
    <xf numFmtId="0" fontId="46" fillId="0" borderId="17" xfId="0" applyFont="1" applyBorder="1"/>
    <xf numFmtId="0" fontId="41" fillId="0" borderId="0" xfId="0" applyFont="1" applyBorder="1" applyAlignment="1">
      <alignment horizontal="center" vertical="top" wrapText="1"/>
    </xf>
    <xf numFmtId="0" fontId="41" fillId="0" borderId="46" xfId="0" applyFont="1" applyBorder="1" applyAlignment="1">
      <alignment horizontal="center" vertical="top" wrapText="1"/>
    </xf>
    <xf numFmtId="0" fontId="46" fillId="0" borderId="18" xfId="0" applyFont="1" applyBorder="1"/>
    <xf numFmtId="0" fontId="36" fillId="0" borderId="34" xfId="0" applyFont="1" applyBorder="1" applyAlignment="1">
      <alignment vertical="top" wrapText="1"/>
    </xf>
    <xf numFmtId="0" fontId="41" fillId="0" borderId="36" xfId="0" applyFont="1" applyBorder="1" applyAlignment="1">
      <alignment horizontal="center" vertical="top" wrapText="1"/>
    </xf>
    <xf numFmtId="0" fontId="41" fillId="0" borderId="37" xfId="0" applyFont="1" applyBorder="1" applyAlignment="1">
      <alignment horizontal="center" vertical="top" wrapText="1"/>
    </xf>
    <xf numFmtId="0" fontId="41" fillId="0" borderId="47" xfId="0" applyFont="1" applyBorder="1" applyAlignment="1">
      <alignment horizontal="center" vertical="top" wrapText="1"/>
    </xf>
    <xf numFmtId="0" fontId="32" fillId="0" borderId="0" xfId="0" applyFont="1" applyBorder="1" applyAlignment="1">
      <alignment vertical="top" wrapText="1"/>
    </xf>
    <xf numFmtId="0" fontId="46" fillId="0" borderId="28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vertical="top" wrapText="1"/>
    </xf>
    <xf numFmtId="0" fontId="46" fillId="0" borderId="26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29" xfId="0" applyFont="1" applyBorder="1"/>
    <xf numFmtId="0" fontId="46" fillId="0" borderId="26" xfId="0" applyFont="1" applyBorder="1" applyAlignment="1">
      <alignment vertical="top" wrapText="1"/>
    </xf>
    <xf numFmtId="0" fontId="46" fillId="0" borderId="29" xfId="0" applyFont="1" applyBorder="1" applyAlignment="1">
      <alignment vertical="top" wrapText="1"/>
    </xf>
    <xf numFmtId="0" fontId="46" fillId="0" borderId="28" xfId="0" applyFont="1" applyBorder="1" applyAlignment="1">
      <alignment vertical="top" wrapText="1"/>
    </xf>
    <xf numFmtId="0" fontId="36" fillId="0" borderId="25" xfId="0" applyFont="1" applyBorder="1" applyAlignment="1">
      <alignment vertical="top" wrapText="1"/>
    </xf>
    <xf numFmtId="0" fontId="36" fillId="0" borderId="26" xfId="0" applyFont="1" applyBorder="1" applyAlignment="1">
      <alignment vertical="top" wrapText="1"/>
    </xf>
    <xf numFmtId="0" fontId="36" fillId="0" borderId="27" xfId="0" applyFont="1" applyBorder="1" applyAlignment="1">
      <alignment vertical="top" wrapText="1"/>
    </xf>
    <xf numFmtId="0" fontId="36" fillId="0" borderId="29" xfId="0" applyFont="1" applyBorder="1" applyAlignment="1">
      <alignment vertical="top" wrapText="1"/>
    </xf>
    <xf numFmtId="0" fontId="41" fillId="0" borderId="25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4" borderId="26" xfId="0" applyFont="1" applyFill="1" applyBorder="1" applyAlignment="1">
      <alignment horizontal="center" vertical="top" wrapText="1"/>
    </xf>
    <xf numFmtId="0" fontId="41" fillId="4" borderId="29" xfId="0" applyFont="1" applyFill="1" applyBorder="1" applyAlignment="1">
      <alignment horizontal="center" vertical="top" wrapText="1"/>
    </xf>
    <xf numFmtId="0" fontId="47" fillId="0" borderId="28" xfId="0" applyFont="1" applyBorder="1" applyAlignment="1">
      <alignment vertical="top" wrapText="1"/>
    </xf>
    <xf numFmtId="0" fontId="48" fillId="0" borderId="25" xfId="0" applyFont="1" applyBorder="1" applyAlignment="1">
      <alignment horizontal="center" vertical="top" wrapText="1"/>
    </xf>
    <xf numFmtId="0" fontId="48" fillId="0" borderId="26" xfId="0" applyFont="1" applyBorder="1" applyAlignment="1">
      <alignment horizontal="center" vertical="top" wrapText="1"/>
    </xf>
    <xf numFmtId="0" fontId="48" fillId="0" borderId="27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0" fontId="48" fillId="4" borderId="26" xfId="0" applyFont="1" applyFill="1" applyBorder="1" applyAlignment="1">
      <alignment horizontal="center" vertical="top" wrapText="1"/>
    </xf>
    <xf numFmtId="0" fontId="48" fillId="4" borderId="29" xfId="0" applyFont="1" applyFill="1" applyBorder="1" applyAlignment="1">
      <alignment horizontal="center" vertical="top" wrapText="1"/>
    </xf>
    <xf numFmtId="0" fontId="41" fillId="0" borderId="29" xfId="0" applyFont="1" applyBorder="1" applyAlignment="1">
      <alignment horizontal="center" vertical="top" wrapText="1"/>
    </xf>
    <xf numFmtId="0" fontId="47" fillId="0" borderId="30" xfId="0" applyFont="1" applyBorder="1" applyAlignment="1">
      <alignment vertical="top" wrapText="1"/>
    </xf>
    <xf numFmtId="0" fontId="48" fillId="0" borderId="31" xfId="0" applyFont="1" applyBorder="1" applyAlignment="1">
      <alignment horizontal="center" vertical="top" wrapText="1"/>
    </xf>
    <xf numFmtId="0" fontId="46" fillId="0" borderId="34" xfId="0" applyFont="1" applyBorder="1" applyAlignment="1">
      <alignment vertical="top" wrapText="1"/>
    </xf>
    <xf numFmtId="0" fontId="46" fillId="0" borderId="18" xfId="0" applyFont="1" applyBorder="1" applyAlignment="1">
      <alignment horizontal="center" vertical="top" wrapText="1"/>
    </xf>
    <xf numFmtId="0" fontId="46" fillId="0" borderId="19" xfId="0" applyFont="1" applyBorder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6" fillId="0" borderId="20" xfId="0" applyFont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46" fillId="0" borderId="18" xfId="0" applyFont="1" applyBorder="1" applyAlignment="1">
      <alignment vertical="top" wrapText="1"/>
    </xf>
    <xf numFmtId="0" fontId="46" fillId="0" borderId="41" xfId="0" applyFont="1" applyBorder="1" applyAlignment="1">
      <alignment horizontal="center"/>
    </xf>
    <xf numFmtId="0" fontId="46" fillId="0" borderId="21" xfId="0" applyFont="1" applyBorder="1" applyAlignment="1">
      <alignment horizontal="center"/>
    </xf>
    <xf numFmtId="0" fontId="46" fillId="0" borderId="22" xfId="0" applyFont="1" applyBorder="1" applyAlignment="1">
      <alignment horizontal="center"/>
    </xf>
    <xf numFmtId="0" fontId="46" fillId="0" borderId="21" xfId="0" applyFont="1" applyBorder="1" applyAlignment="1">
      <alignment vertical="top" wrapText="1"/>
    </xf>
    <xf numFmtId="0" fontId="46" fillId="0" borderId="22" xfId="0" applyFont="1" applyBorder="1" applyAlignment="1">
      <alignment vertical="top" wrapText="1"/>
    </xf>
    <xf numFmtId="0" fontId="48" fillId="0" borderId="0" xfId="0" applyFont="1" applyAlignment="1">
      <alignment horizontal="center" vertical="top" wrapText="1"/>
    </xf>
    <xf numFmtId="0" fontId="48" fillId="0" borderId="20" xfId="0" applyFont="1" applyBorder="1" applyAlignment="1">
      <alignment horizontal="center" vertical="top" wrapText="1"/>
    </xf>
    <xf numFmtId="0" fontId="46" fillId="0" borderId="17" xfId="0" applyFont="1" applyBorder="1" applyAlignment="1">
      <alignment vertical="top" wrapText="1"/>
    </xf>
    <xf numFmtId="0" fontId="46" fillId="0" borderId="5" xfId="0" applyFont="1" applyBorder="1" applyAlignment="1">
      <alignment horizontal="center" vertical="top" wrapText="1"/>
    </xf>
    <xf numFmtId="0" fontId="46" fillId="0" borderId="3" xfId="0" applyFont="1" applyBorder="1" applyAlignment="1">
      <alignment horizontal="center" vertical="top" wrapText="1"/>
    </xf>
    <xf numFmtId="0" fontId="46" fillId="0" borderId="4" xfId="0" applyFont="1" applyBorder="1" applyAlignment="1">
      <alignment horizontal="center" vertical="top" wrapText="1"/>
    </xf>
    <xf numFmtId="0" fontId="46" fillId="0" borderId="9" xfId="0" applyFont="1" applyBorder="1" applyAlignment="1">
      <alignment horizontal="center" vertical="top" wrapText="1"/>
    </xf>
    <xf numFmtId="0" fontId="46" fillId="0" borderId="9" xfId="0" applyFont="1" applyBorder="1" applyAlignment="1">
      <alignment vertical="top" wrapText="1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vertical="top" wrapText="1"/>
    </xf>
    <xf numFmtId="0" fontId="46" fillId="0" borderId="10" xfId="0" applyFont="1" applyBorder="1" applyAlignment="1">
      <alignment vertical="top" wrapText="1"/>
    </xf>
    <xf numFmtId="0" fontId="46" fillId="0" borderId="11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6" fillId="0" borderId="6" xfId="0" applyFont="1" applyBorder="1" applyAlignment="1">
      <alignment horizontal="center"/>
    </xf>
    <xf numFmtId="0" fontId="46" fillId="0" borderId="11" xfId="0" applyFont="1" applyBorder="1" applyAlignment="1">
      <alignment horizontal="center" vertical="top" wrapText="1"/>
    </xf>
    <xf numFmtId="0" fontId="46" fillId="0" borderId="12" xfId="0" applyFont="1" applyBorder="1" applyAlignment="1">
      <alignment horizontal="center" vertical="top" wrapText="1"/>
    </xf>
    <xf numFmtId="0" fontId="46" fillId="0" borderId="12" xfId="0" applyFont="1" applyBorder="1" applyAlignment="1">
      <alignment vertical="top" wrapText="1"/>
    </xf>
    <xf numFmtId="0" fontId="46" fillId="0" borderId="6" xfId="0" applyFont="1" applyBorder="1" applyAlignment="1">
      <alignment vertical="top" wrapText="1"/>
    </xf>
    <xf numFmtId="0" fontId="46" fillId="0" borderId="5" xfId="0" applyFont="1" applyBorder="1" applyAlignment="1">
      <alignment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3" xfId="0" applyFont="1" applyBorder="1" applyAlignment="1">
      <alignment horizontal="center" vertical="top" wrapText="1"/>
    </xf>
    <xf numFmtId="0" fontId="41" fillId="0" borderId="4" xfId="0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0" fontId="47" fillId="0" borderId="9" xfId="0" applyFont="1" applyBorder="1" applyAlignment="1">
      <alignment horizontal="center" vertical="top" wrapText="1"/>
    </xf>
    <xf numFmtId="0" fontId="49" fillId="0" borderId="7" xfId="0" applyFont="1" applyBorder="1" applyAlignment="1">
      <alignment horizontal="center" vertical="top" wrapText="1"/>
    </xf>
    <xf numFmtId="0" fontId="49" fillId="0" borderId="0" xfId="0" applyFont="1" applyAlignment="1">
      <alignment horizontal="center" vertical="top" wrapText="1"/>
    </xf>
    <xf numFmtId="0" fontId="49" fillId="0" borderId="8" xfId="0" applyFont="1" applyBorder="1" applyAlignment="1">
      <alignment horizontal="center" vertical="top" wrapText="1"/>
    </xf>
    <xf numFmtId="0" fontId="49" fillId="0" borderId="9" xfId="0" applyFont="1" applyBorder="1" applyAlignment="1">
      <alignment horizontal="center" vertical="top" wrapText="1"/>
    </xf>
    <xf numFmtId="0" fontId="41" fillId="0" borderId="7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9" fillId="0" borderId="0" xfId="0" applyFont="1" applyBorder="1" applyAlignment="1">
      <alignment horizontal="center" vertical="top" wrapText="1"/>
    </xf>
    <xf numFmtId="0" fontId="47" fillId="0" borderId="10" xfId="0" applyFont="1" applyBorder="1" applyAlignment="1">
      <alignment horizontal="center" vertical="top" wrapText="1"/>
    </xf>
    <xf numFmtId="0" fontId="48" fillId="0" borderId="11" xfId="0" applyFont="1" applyBorder="1" applyAlignment="1">
      <alignment horizontal="center" vertical="top" wrapText="1"/>
    </xf>
    <xf numFmtId="0" fontId="48" fillId="0" borderId="12" xfId="0" applyFont="1" applyBorder="1" applyAlignment="1">
      <alignment horizontal="center" vertical="top" wrapText="1"/>
    </xf>
    <xf numFmtId="0" fontId="48" fillId="0" borderId="6" xfId="0" applyFont="1" applyBorder="1" applyAlignment="1">
      <alignment horizontal="center" vertical="top" wrapText="1"/>
    </xf>
    <xf numFmtId="0" fontId="48" fillId="0" borderId="10" xfId="0" applyFont="1" applyBorder="1" applyAlignment="1">
      <alignment horizontal="center" vertical="top" wrapText="1"/>
    </xf>
    <xf numFmtId="0" fontId="34" fillId="0" borderId="0" xfId="0" applyFont="1"/>
    <xf numFmtId="0" fontId="36" fillId="0" borderId="1" xfId="0" applyFont="1" applyBorder="1" applyAlignment="1">
      <alignment vertical="top" wrapText="1"/>
    </xf>
    <xf numFmtId="0" fontId="47" fillId="0" borderId="17" xfId="0" applyFont="1" applyBorder="1" applyAlignment="1">
      <alignment horizontal="center" vertical="top" wrapText="1"/>
    </xf>
    <xf numFmtId="0" fontId="48" fillId="0" borderId="21" xfId="0" applyFont="1" applyBorder="1" applyAlignment="1">
      <alignment horizontal="center" vertical="top" wrapText="1"/>
    </xf>
    <xf numFmtId="0" fontId="48" fillId="0" borderId="22" xfId="0" applyFont="1" applyBorder="1" applyAlignment="1">
      <alignment horizontal="center" vertical="top" wrapText="1"/>
    </xf>
    <xf numFmtId="0" fontId="47" fillId="0" borderId="18" xfId="0" applyFont="1" applyBorder="1" applyAlignment="1">
      <alignment vertical="top" wrapText="1"/>
    </xf>
    <xf numFmtId="0" fontId="30" fillId="0" borderId="25" xfId="0" applyFont="1" applyBorder="1" applyAlignment="1">
      <alignment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17" xfId="0" applyFont="1" applyBorder="1" applyAlignment="1">
      <alignment vertical="top" wrapText="1"/>
    </xf>
    <xf numFmtId="0" fontId="32" fillId="0" borderId="20" xfId="0" applyFont="1" applyBorder="1" applyAlignment="1">
      <alignment vertical="top" wrapText="1"/>
    </xf>
    <xf numFmtId="0" fontId="32" fillId="0" borderId="20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32" fillId="0" borderId="41" xfId="0" applyFont="1" applyBorder="1" applyAlignment="1">
      <alignment horizontal="center" vertical="top" wrapText="1"/>
    </xf>
    <xf numFmtId="0" fontId="32" fillId="0" borderId="0" xfId="0" applyFont="1" applyAlignment="1">
      <alignment vertical="top" wrapText="1"/>
    </xf>
    <xf numFmtId="0" fontId="32" fillId="0" borderId="24" xfId="0" applyFont="1" applyBorder="1" applyAlignment="1">
      <alignment vertical="top" wrapText="1"/>
    </xf>
    <xf numFmtId="0" fontId="32" fillId="0" borderId="32" xfId="0" applyFont="1" applyBorder="1" applyAlignment="1">
      <alignment vertical="top" wrapText="1"/>
    </xf>
    <xf numFmtId="0" fontId="32" fillId="0" borderId="18" xfId="0" applyFont="1" applyBorder="1" applyAlignment="1">
      <alignment vertical="top" wrapText="1"/>
    </xf>
    <xf numFmtId="0" fontId="32" fillId="0" borderId="41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32" fillId="0" borderId="22" xfId="0" applyFont="1" applyBorder="1" applyAlignment="1">
      <alignment vertical="top" wrapText="1"/>
    </xf>
    <xf numFmtId="0" fontId="32" fillId="0" borderId="21" xfId="0" applyFont="1" applyBorder="1" applyAlignment="1">
      <alignment vertical="top" wrapText="1"/>
    </xf>
    <xf numFmtId="0" fontId="32" fillId="0" borderId="23" xfId="0" applyFont="1" applyBorder="1" applyAlignment="1">
      <alignment vertical="top" wrapText="1"/>
    </xf>
    <xf numFmtId="0" fontId="32" fillId="0" borderId="24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0" fontId="50" fillId="0" borderId="19" xfId="0" applyFont="1" applyBorder="1" applyAlignment="1">
      <alignment horizontal="center" vertical="top" wrapText="1"/>
    </xf>
    <xf numFmtId="0" fontId="50" fillId="0" borderId="41" xfId="0" applyFont="1" applyBorder="1" applyAlignment="1">
      <alignment horizontal="center" vertical="top" wrapText="1"/>
    </xf>
    <xf numFmtId="0" fontId="50" fillId="0" borderId="21" xfId="0" applyFont="1" applyBorder="1" applyAlignment="1">
      <alignment horizontal="center" vertical="top" wrapText="1"/>
    </xf>
    <xf numFmtId="0" fontId="50" fillId="0" borderId="22" xfId="0" applyFont="1" applyBorder="1" applyAlignment="1">
      <alignment horizontal="center" vertical="top" wrapText="1"/>
    </xf>
    <xf numFmtId="0" fontId="32" fillId="0" borderId="22" xfId="0" applyFont="1" applyBorder="1" applyAlignment="1">
      <alignment horizontal="center" vertical="top" wrapText="1"/>
    </xf>
    <xf numFmtId="0" fontId="50" fillId="0" borderId="31" xfId="0" applyFont="1" applyBorder="1" applyAlignment="1">
      <alignment horizontal="center" vertical="top" wrapText="1"/>
    </xf>
    <xf numFmtId="0" fontId="50" fillId="0" borderId="24" xfId="0" applyFont="1" applyBorder="1" applyAlignment="1">
      <alignment horizontal="center" vertical="top" wrapText="1"/>
    </xf>
    <xf numFmtId="0" fontId="50" fillId="0" borderId="32" xfId="0" applyFont="1" applyBorder="1" applyAlignment="1">
      <alignment horizontal="center" vertical="top" wrapText="1"/>
    </xf>
    <xf numFmtId="0" fontId="50" fillId="0" borderId="23" xfId="0" applyFont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top" wrapText="1"/>
    </xf>
    <xf numFmtId="0" fontId="50" fillId="0" borderId="18" xfId="0" applyFont="1" applyBorder="1" applyAlignment="1">
      <alignment horizontal="center" vertical="top" wrapText="1"/>
    </xf>
    <xf numFmtId="0" fontId="51" fillId="0" borderId="41" xfId="0" applyFont="1" applyBorder="1" applyAlignment="1">
      <alignment horizontal="center" vertical="top" wrapText="1"/>
    </xf>
    <xf numFmtId="0" fontId="51" fillId="0" borderId="21" xfId="0" applyFont="1" applyBorder="1" applyAlignment="1">
      <alignment horizontal="center" vertical="top" wrapText="1"/>
    </xf>
    <xf numFmtId="0" fontId="51" fillId="0" borderId="22" xfId="0" applyFont="1" applyBorder="1" applyAlignment="1">
      <alignment horizontal="center" vertical="top" wrapText="1"/>
    </xf>
    <xf numFmtId="0" fontId="30" fillId="0" borderId="18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32" fillId="0" borderId="19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21" xfId="0" applyFont="1" applyBorder="1" applyAlignment="1">
      <alignment horizontal="center" vertical="top" wrapText="1"/>
    </xf>
    <xf numFmtId="0" fontId="52" fillId="0" borderId="19" xfId="0" applyFont="1" applyBorder="1" applyAlignment="1">
      <alignment horizontal="center" vertical="top" wrapText="1"/>
    </xf>
    <xf numFmtId="0" fontId="52" fillId="0" borderId="0" xfId="0" applyFont="1" applyBorder="1" applyAlignment="1">
      <alignment horizontal="center" vertical="top" wrapText="1"/>
    </xf>
    <xf numFmtId="0" fontId="52" fillId="0" borderId="0" xfId="0" applyFont="1" applyAlignment="1">
      <alignment horizontal="center" vertical="top" wrapText="1"/>
    </xf>
    <xf numFmtId="0" fontId="52" fillId="0" borderId="20" xfId="0" applyFont="1" applyBorder="1" applyAlignment="1">
      <alignment horizontal="center" vertical="top" wrapText="1"/>
    </xf>
    <xf numFmtId="0" fontId="53" fillId="0" borderId="17" xfId="0" applyFont="1" applyBorder="1" applyAlignment="1">
      <alignment vertical="top" wrapText="1"/>
    </xf>
    <xf numFmtId="0" fontId="53" fillId="0" borderId="18" xfId="0" applyFont="1" applyBorder="1" applyAlignment="1">
      <alignment vertical="top" wrapText="1"/>
    </xf>
    <xf numFmtId="0" fontId="52" fillId="0" borderId="21" xfId="0" applyFont="1" applyBorder="1" applyAlignment="1">
      <alignment horizontal="center" vertical="top" wrapText="1"/>
    </xf>
    <xf numFmtId="0" fontId="52" fillId="0" borderId="22" xfId="0" applyFont="1" applyBorder="1" applyAlignment="1">
      <alignment horizontal="center" vertical="top" wrapText="1"/>
    </xf>
    <xf numFmtId="0" fontId="52" fillId="0" borderId="41" xfId="0" applyFont="1" applyBorder="1" applyAlignment="1">
      <alignment horizontal="center" vertical="top" wrapText="1"/>
    </xf>
    <xf numFmtId="0" fontId="50" fillId="0" borderId="17" xfId="0" applyFont="1" applyBorder="1" applyAlignment="1">
      <alignment horizontal="center" vertical="top" wrapText="1"/>
    </xf>
    <xf numFmtId="0" fontId="52" fillId="0" borderId="17" xfId="0" applyFont="1" applyBorder="1" applyAlignment="1">
      <alignment horizontal="center" vertical="top" wrapText="1"/>
    </xf>
    <xf numFmtId="0" fontId="52" fillId="0" borderId="18" xfId="0" applyFont="1" applyBorder="1" applyAlignment="1">
      <alignment horizontal="center" vertical="top" wrapText="1"/>
    </xf>
    <xf numFmtId="0" fontId="52" fillId="0" borderId="31" xfId="0" applyFont="1" applyBorder="1" applyAlignment="1">
      <alignment horizontal="center" vertical="top" wrapText="1"/>
    </xf>
    <xf numFmtId="0" fontId="52" fillId="0" borderId="24" xfId="0" applyFont="1" applyBorder="1" applyAlignment="1">
      <alignment horizontal="center" vertical="top" wrapText="1"/>
    </xf>
    <xf numFmtId="0" fontId="52" fillId="0" borderId="32" xfId="0" applyFont="1" applyBorder="1" applyAlignment="1">
      <alignment horizontal="center" vertical="top" wrapText="1"/>
    </xf>
    <xf numFmtId="0" fontId="53" fillId="0" borderId="23" xfId="0" applyFont="1" applyBorder="1" applyAlignment="1">
      <alignment vertical="top" wrapText="1"/>
    </xf>
    <xf numFmtId="0" fontId="30" fillId="0" borderId="42" xfId="0" applyFont="1" applyBorder="1" applyAlignment="1">
      <alignment vertical="top" wrapText="1"/>
    </xf>
    <xf numFmtId="0" fontId="32" fillId="0" borderId="43" xfId="0" applyFont="1" applyBorder="1" applyAlignment="1">
      <alignment horizontal="center" vertical="top" wrapText="1"/>
    </xf>
    <xf numFmtId="0" fontId="32" fillId="0" borderId="44" xfId="0" applyFont="1" applyBorder="1" applyAlignment="1">
      <alignment horizontal="center" vertical="top" wrapText="1"/>
    </xf>
    <xf numFmtId="0" fontId="32" fillId="0" borderId="45" xfId="0" applyFont="1" applyBorder="1" applyAlignment="1">
      <alignment horizontal="center" vertical="top" wrapText="1"/>
    </xf>
    <xf numFmtId="0" fontId="32" fillId="0" borderId="46" xfId="0" applyFont="1" applyBorder="1" applyAlignment="1">
      <alignment horizontal="center" vertical="top" wrapText="1"/>
    </xf>
    <xf numFmtId="0" fontId="32" fillId="0" borderId="17" xfId="0" applyFont="1" applyBorder="1"/>
    <xf numFmtId="0" fontId="32" fillId="4" borderId="0" xfId="0" applyFont="1" applyFill="1" applyBorder="1" applyAlignment="1">
      <alignment horizontal="center" vertical="top" wrapText="1"/>
    </xf>
    <xf numFmtId="0" fontId="30" fillId="4" borderId="46" xfId="0" applyFont="1" applyFill="1" applyBorder="1" applyAlignment="1">
      <alignment horizontal="center" vertical="top" wrapText="1"/>
    </xf>
    <xf numFmtId="0" fontId="30" fillId="0" borderId="46" xfId="0" applyFont="1" applyBorder="1" applyAlignment="1">
      <alignment horizontal="center" vertical="top" wrapText="1"/>
    </xf>
    <xf numFmtId="0" fontId="32" fillId="0" borderId="18" xfId="0" applyFont="1" applyBorder="1"/>
    <xf numFmtId="0" fontId="30" fillId="0" borderId="48" xfId="0" applyFont="1" applyBorder="1" applyAlignment="1">
      <alignment horizontal="center" vertical="top" wrapText="1"/>
    </xf>
    <xf numFmtId="0" fontId="30" fillId="0" borderId="34" xfId="0" applyFont="1" applyBorder="1" applyAlignment="1">
      <alignment vertical="top" wrapText="1"/>
    </xf>
    <xf numFmtId="0" fontId="30" fillId="0" borderId="36" xfId="0" applyFont="1" applyBorder="1" applyAlignment="1">
      <alignment horizontal="center" vertical="top" wrapText="1"/>
    </xf>
    <xf numFmtId="0" fontId="30" fillId="0" borderId="37" xfId="0" applyFont="1" applyBorder="1" applyAlignment="1">
      <alignment horizontal="center" vertical="top" wrapText="1"/>
    </xf>
    <xf numFmtId="0" fontId="30" fillId="0" borderId="47" xfId="0" applyFont="1" applyBorder="1" applyAlignment="1">
      <alignment horizontal="center" vertical="top" wrapText="1"/>
    </xf>
    <xf numFmtId="0" fontId="32" fillId="0" borderId="42" xfId="0" applyFont="1" applyBorder="1" applyAlignment="1">
      <alignment vertical="top" wrapText="1"/>
    </xf>
    <xf numFmtId="0" fontId="32" fillId="0" borderId="49" xfId="0" applyFont="1" applyBorder="1" applyAlignment="1">
      <alignment horizontal="center" vertical="top" wrapText="1"/>
    </xf>
    <xf numFmtId="0" fontId="30" fillId="0" borderId="28" xfId="0" applyFont="1" applyBorder="1" applyAlignment="1">
      <alignment vertical="top" wrapText="1"/>
    </xf>
    <xf numFmtId="0" fontId="32" fillId="0" borderId="29" xfId="0" applyFont="1" applyBorder="1" applyAlignment="1">
      <alignment horizontal="center" vertical="top" wrapText="1"/>
    </xf>
    <xf numFmtId="0" fontId="32" fillId="0" borderId="28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9" xfId="0" applyFont="1" applyBorder="1"/>
    <xf numFmtId="0" fontId="32" fillId="0" borderId="26" xfId="0" applyFont="1" applyBorder="1" applyAlignment="1">
      <alignment vertical="top" wrapText="1"/>
    </xf>
    <xf numFmtId="0" fontId="32" fillId="0" borderId="29" xfId="0" applyFont="1" applyBorder="1" applyAlignment="1">
      <alignment vertical="top" wrapText="1"/>
    </xf>
    <xf numFmtId="0" fontId="32" fillId="0" borderId="28" xfId="0" applyFont="1" applyBorder="1" applyAlignment="1">
      <alignment vertical="top" wrapText="1"/>
    </xf>
    <xf numFmtId="0" fontId="32" fillId="0" borderId="25" xfId="0" applyFont="1" applyBorder="1" applyAlignment="1">
      <alignment vertical="top" wrapText="1"/>
    </xf>
    <xf numFmtId="0" fontId="32" fillId="0" borderId="27" xfId="0" applyFont="1" applyBorder="1" applyAlignment="1">
      <alignment vertical="top" wrapText="1"/>
    </xf>
    <xf numFmtId="0" fontId="32" fillId="4" borderId="26" xfId="0" applyFont="1" applyFill="1" applyBorder="1" applyAlignment="1">
      <alignment horizontal="center" vertical="top" wrapText="1"/>
    </xf>
    <xf numFmtId="0" fontId="30" fillId="4" borderId="29" xfId="0" applyFont="1" applyFill="1" applyBorder="1" applyAlignment="1">
      <alignment horizontal="center" vertical="top" wrapText="1"/>
    </xf>
    <xf numFmtId="0" fontId="53" fillId="0" borderId="28" xfId="0" applyFont="1" applyBorder="1" applyAlignment="1">
      <alignment vertical="top" wrapText="1"/>
    </xf>
    <xf numFmtId="0" fontId="53" fillId="0" borderId="25" xfId="0" applyFont="1" applyBorder="1" applyAlignment="1">
      <alignment horizontal="center" vertical="top" wrapText="1"/>
    </xf>
    <xf numFmtId="0" fontId="53" fillId="0" borderId="26" xfId="0" applyFont="1" applyBorder="1" applyAlignment="1">
      <alignment horizontal="center" vertical="top" wrapText="1"/>
    </xf>
    <xf numFmtId="0" fontId="53" fillId="0" borderId="27" xfId="0" applyFont="1" applyBorder="1" applyAlignment="1">
      <alignment horizontal="center" vertical="top" wrapText="1"/>
    </xf>
    <xf numFmtId="0" fontId="53" fillId="0" borderId="29" xfId="0" applyFont="1" applyBorder="1" applyAlignment="1">
      <alignment horizontal="center" vertical="top" wrapText="1"/>
    </xf>
    <xf numFmtId="0" fontId="53" fillId="4" borderId="25" xfId="0" applyFont="1" applyFill="1" applyBorder="1" applyAlignment="1">
      <alignment horizontal="center" vertical="top" wrapText="1"/>
    </xf>
    <xf numFmtId="0" fontId="53" fillId="4" borderId="26" xfId="0" applyFont="1" applyFill="1" applyBorder="1" applyAlignment="1">
      <alignment horizontal="center" vertical="top" wrapText="1"/>
    </xf>
    <xf numFmtId="0" fontId="53" fillId="4" borderId="27" xfId="0" applyFont="1" applyFill="1" applyBorder="1" applyAlignment="1">
      <alignment horizontal="center" vertical="top" wrapText="1"/>
    </xf>
    <xf numFmtId="0" fontId="53" fillId="4" borderId="29" xfId="0" applyFont="1" applyFill="1" applyBorder="1" applyAlignment="1">
      <alignment horizontal="center" vertical="top" wrapText="1"/>
    </xf>
    <xf numFmtId="0" fontId="32" fillId="11" borderId="26" xfId="0" applyFont="1" applyFill="1" applyBorder="1" applyAlignment="1">
      <alignment horizontal="center" vertical="top" wrapText="1"/>
    </xf>
    <xf numFmtId="0" fontId="30" fillId="0" borderId="29" xfId="0" applyFont="1" applyBorder="1" applyAlignment="1">
      <alignment horizontal="center" vertical="top" wrapText="1"/>
    </xf>
    <xf numFmtId="0" fontId="32" fillId="12" borderId="26" xfId="0" applyFont="1" applyFill="1" applyBorder="1" applyAlignment="1">
      <alignment horizontal="center" vertical="top" wrapText="1"/>
    </xf>
    <xf numFmtId="0" fontId="53" fillId="0" borderId="30" xfId="0" applyFont="1" applyBorder="1" applyAlignment="1">
      <alignment vertical="top" wrapText="1"/>
    </xf>
    <xf numFmtId="0" fontId="53" fillId="0" borderId="31" xfId="0" applyFont="1" applyBorder="1" applyAlignment="1">
      <alignment horizontal="center" vertical="top" wrapText="1"/>
    </xf>
    <xf numFmtId="0" fontId="53" fillId="0" borderId="24" xfId="0" applyFont="1" applyBorder="1" applyAlignment="1">
      <alignment horizontal="center" vertical="top" wrapText="1"/>
    </xf>
    <xf numFmtId="0" fontId="53" fillId="4" borderId="24" xfId="0" applyFont="1" applyFill="1" applyBorder="1" applyAlignment="1">
      <alignment horizontal="center" vertical="top" wrapText="1"/>
    </xf>
    <xf numFmtId="0" fontId="53" fillId="0" borderId="32" xfId="0" applyFont="1" applyBorder="1" applyAlignment="1">
      <alignment horizontal="center" vertical="top" wrapText="1"/>
    </xf>
    <xf numFmtId="0" fontId="53" fillId="4" borderId="33" xfId="0" applyFont="1" applyFill="1" applyBorder="1" applyAlignment="1">
      <alignment horizontal="center" vertical="top" wrapText="1"/>
    </xf>
    <xf numFmtId="0" fontId="32" fillId="0" borderId="34" xfId="0" applyFont="1" applyBorder="1" applyAlignment="1">
      <alignment vertical="top" wrapText="1"/>
    </xf>
    <xf numFmtId="0" fontId="32" fillId="0" borderId="35" xfId="0" applyFont="1" applyBorder="1" applyAlignment="1">
      <alignment horizontal="center" vertical="top" wrapText="1"/>
    </xf>
    <xf numFmtId="0" fontId="32" fillId="0" borderId="36" xfId="0" applyFont="1" applyBorder="1" applyAlignment="1">
      <alignment horizontal="center" vertical="top" wrapText="1"/>
    </xf>
    <xf numFmtId="0" fontId="32" fillId="0" borderId="37" xfId="0" applyFont="1" applyBorder="1" applyAlignment="1">
      <alignment horizontal="center" vertical="top" wrapText="1"/>
    </xf>
    <xf numFmtId="0" fontId="30" fillId="0" borderId="38" xfId="0" applyFont="1" applyBorder="1" applyAlignment="1">
      <alignment horizontal="center" vertical="top" wrapText="1"/>
    </xf>
    <xf numFmtId="0" fontId="39" fillId="0" borderId="32" xfId="0" applyFont="1" applyBorder="1" applyAlignment="1">
      <alignment vertical="top" wrapText="1"/>
    </xf>
    <xf numFmtId="0" fontId="38" fillId="0" borderId="18" xfId="0" applyFont="1" applyBorder="1" applyAlignment="1">
      <alignment vertical="top" wrapText="1"/>
    </xf>
    <xf numFmtId="0" fontId="39" fillId="0" borderId="19" xfId="0" applyFont="1" applyBorder="1" applyAlignment="1">
      <alignment vertical="top" wrapText="1"/>
    </xf>
    <xf numFmtId="0" fontId="39" fillId="0" borderId="0" xfId="0" applyFont="1" applyBorder="1" applyAlignment="1">
      <alignment vertical="top" wrapText="1"/>
    </xf>
    <xf numFmtId="0" fontId="39" fillId="0" borderId="31" xfId="0" applyFont="1" applyBorder="1" applyAlignment="1">
      <alignment horizontal="center" vertical="top" wrapText="1"/>
    </xf>
    <xf numFmtId="0" fontId="39" fillId="0" borderId="24" xfId="0" applyFont="1" applyBorder="1" applyAlignment="1">
      <alignment horizontal="center" vertical="top" wrapText="1"/>
    </xf>
    <xf numFmtId="0" fontId="39" fillId="0" borderId="32" xfId="0" applyFont="1" applyBorder="1" applyAlignment="1">
      <alignment horizontal="center" vertical="top" wrapText="1"/>
    </xf>
    <xf numFmtId="0" fontId="40" fillId="0" borderId="17" xfId="0" applyFont="1" applyBorder="1" applyAlignment="1">
      <alignment vertical="top" wrapText="1"/>
    </xf>
    <xf numFmtId="0" fontId="40" fillId="0" borderId="19" xfId="0" applyFont="1" applyBorder="1" applyAlignment="1">
      <alignment horizontal="center" vertical="top" wrapText="1"/>
    </xf>
    <xf numFmtId="0" fontId="39" fillId="0" borderId="22" xfId="0" applyFont="1" applyBorder="1" applyAlignment="1">
      <alignment horizontal="center" vertical="top" wrapText="1"/>
    </xf>
    <xf numFmtId="0" fontId="54" fillId="0" borderId="13" xfId="0" applyFont="1" applyBorder="1"/>
    <xf numFmtId="0" fontId="15" fillId="0" borderId="0" xfId="0" applyFont="1"/>
    <xf numFmtId="0" fontId="39" fillId="13" borderId="19" xfId="0" applyFont="1" applyFill="1" applyBorder="1" applyAlignment="1">
      <alignment horizontal="center" vertical="top" wrapText="1"/>
    </xf>
    <xf numFmtId="0" fontId="38" fillId="13" borderId="23" xfId="0" applyFont="1" applyFill="1" applyBorder="1" applyAlignment="1">
      <alignment vertical="top" wrapText="1"/>
    </xf>
    <xf numFmtId="0" fontId="39" fillId="13" borderId="23" xfId="0" applyFont="1" applyFill="1" applyBorder="1" applyAlignment="1">
      <alignment horizontal="center" vertical="top" wrapText="1"/>
    </xf>
    <xf numFmtId="0" fontId="39" fillId="13" borderId="17" xfId="0" applyFont="1" applyFill="1" applyBorder="1" applyAlignment="1">
      <alignment vertical="top" wrapText="1"/>
    </xf>
    <xf numFmtId="0" fontId="36" fillId="13" borderId="0" xfId="0" applyFont="1" applyFill="1" applyBorder="1" applyAlignment="1">
      <alignment horizontal="center" vertical="top" wrapText="1"/>
    </xf>
    <xf numFmtId="0" fontId="36" fillId="13" borderId="0" xfId="0" applyFont="1" applyFill="1" applyBorder="1" applyAlignment="1">
      <alignment vertical="top" wrapText="1"/>
    </xf>
    <xf numFmtId="0" fontId="44" fillId="14" borderId="21" xfId="0" applyFont="1" applyFill="1" applyBorder="1" applyAlignment="1">
      <alignment horizontal="center" vertical="top" wrapText="1"/>
    </xf>
    <xf numFmtId="0" fontId="44" fillId="13" borderId="19" xfId="0" applyFont="1" applyFill="1" applyBorder="1" applyAlignment="1">
      <alignment horizontal="center" vertical="top" wrapText="1"/>
    </xf>
    <xf numFmtId="0" fontId="44" fillId="13" borderId="0" xfId="0" applyFont="1" applyFill="1" applyBorder="1" applyAlignment="1">
      <alignment horizontal="center" vertical="top" wrapText="1"/>
    </xf>
    <xf numFmtId="0" fontId="44" fillId="14" borderId="20" xfId="0" applyFont="1" applyFill="1" applyBorder="1" applyAlignment="1">
      <alignment horizontal="center" vertical="top" wrapText="1"/>
    </xf>
    <xf numFmtId="0" fontId="37" fillId="13" borderId="20" xfId="0" applyFont="1" applyFill="1" applyBorder="1" applyAlignment="1">
      <alignment horizontal="center" vertical="top" wrapText="1"/>
    </xf>
    <xf numFmtId="0" fontId="44" fillId="13" borderId="20" xfId="0" applyFont="1" applyFill="1" applyBorder="1" applyAlignment="1">
      <alignment horizontal="center" vertical="top" wrapText="1"/>
    </xf>
    <xf numFmtId="0" fontId="42" fillId="13" borderId="19" xfId="0" applyFont="1" applyFill="1" applyBorder="1" applyAlignment="1">
      <alignment horizontal="center" vertical="top" wrapText="1"/>
    </xf>
    <xf numFmtId="0" fontId="42" fillId="13" borderId="26" xfId="0" applyFont="1" applyFill="1" applyBorder="1" applyAlignment="1">
      <alignment horizontal="center" vertical="top" wrapText="1"/>
    </xf>
    <xf numFmtId="0" fontId="42" fillId="13" borderId="1" xfId="0" applyFont="1" applyFill="1" applyBorder="1" applyAlignment="1">
      <alignment horizontal="center" vertical="top" wrapText="1"/>
    </xf>
    <xf numFmtId="0" fontId="42" fillId="13" borderId="41" xfId="0" applyFont="1" applyFill="1" applyBorder="1" applyAlignment="1">
      <alignment horizontal="center" vertical="top" wrapText="1"/>
    </xf>
    <xf numFmtId="0" fontId="39" fillId="13" borderId="0" xfId="0" applyFont="1" applyFill="1" applyBorder="1" applyAlignment="1">
      <alignment horizontal="center" vertical="top" wrapText="1"/>
    </xf>
    <xf numFmtId="0" fontId="34" fillId="0" borderId="0" xfId="0" applyFont="1" applyBorder="1" applyAlignment="1">
      <alignment vertical="top"/>
    </xf>
    <xf numFmtId="168" fontId="35" fillId="0" borderId="0" xfId="0" applyNumberFormat="1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30" fillId="0" borderId="0" xfId="0" applyFont="1"/>
    <xf numFmtId="0" fontId="13" fillId="15" borderId="5" xfId="0" applyFont="1" applyFill="1" applyBorder="1" applyAlignment="1">
      <alignment horizontal="center" vertical="top" wrapText="1"/>
    </xf>
    <xf numFmtId="0" fontId="13" fillId="15" borderId="9" xfId="0" applyFont="1" applyFill="1" applyBorder="1" applyAlignment="1">
      <alignment horizontal="center" vertical="top" wrapText="1"/>
    </xf>
    <xf numFmtId="0" fontId="13" fillId="15" borderId="10" xfId="0" applyFont="1" applyFill="1" applyBorder="1" applyAlignment="1">
      <alignment horizontal="center" vertical="top" wrapText="1"/>
    </xf>
    <xf numFmtId="0" fontId="14" fillId="15" borderId="5" xfId="0" applyFont="1" applyFill="1" applyBorder="1" applyAlignment="1">
      <alignment horizontal="center" vertical="top" wrapText="1"/>
    </xf>
    <xf numFmtId="0" fontId="14" fillId="15" borderId="9" xfId="0" applyFont="1" applyFill="1" applyBorder="1" applyAlignment="1">
      <alignment horizontal="center" vertical="top" wrapText="1"/>
    </xf>
    <xf numFmtId="0" fontId="14" fillId="15" borderId="5" xfId="0" applyFont="1" applyFill="1" applyBorder="1" applyAlignment="1">
      <alignment vertical="top" wrapText="1"/>
    </xf>
    <xf numFmtId="0" fontId="13" fillId="15" borderId="2" xfId="0" applyFont="1" applyFill="1" applyBorder="1" applyAlignment="1">
      <alignment vertical="top" wrapText="1"/>
    </xf>
    <xf numFmtId="0" fontId="13" fillId="15" borderId="7" xfId="0" applyFont="1" applyFill="1" applyBorder="1" applyAlignment="1">
      <alignment horizontal="center" vertical="top" wrapText="1"/>
    </xf>
    <xf numFmtId="0" fontId="13" fillId="15" borderId="11" xfId="0" applyFont="1" applyFill="1" applyBorder="1" applyAlignment="1">
      <alignment horizontal="center" vertical="top" wrapText="1"/>
    </xf>
    <xf numFmtId="0" fontId="13" fillId="15" borderId="12" xfId="0" applyFont="1" applyFill="1" applyBorder="1" applyAlignment="1">
      <alignment horizontal="center" vertical="top" wrapText="1"/>
    </xf>
    <xf numFmtId="0" fontId="13" fillId="15" borderId="6" xfId="0" applyFont="1" applyFill="1" applyBorder="1" applyAlignment="1">
      <alignment horizontal="center" vertical="top" wrapText="1"/>
    </xf>
    <xf numFmtId="0" fontId="13" fillId="15" borderId="2" xfId="0" applyFont="1" applyFill="1" applyBorder="1" applyAlignment="1">
      <alignment horizontal="center" vertical="top" wrapText="1"/>
    </xf>
    <xf numFmtId="0" fontId="13" fillId="15" borderId="3" xfId="0" applyFont="1" applyFill="1" applyBorder="1" applyAlignment="1">
      <alignment horizontal="center" vertical="top" wrapText="1"/>
    </xf>
    <xf numFmtId="0" fontId="13" fillId="15" borderId="4" xfId="0" applyFont="1" applyFill="1" applyBorder="1" applyAlignment="1">
      <alignment horizontal="center" vertical="top" wrapText="1"/>
    </xf>
    <xf numFmtId="0" fontId="14" fillId="15" borderId="9" xfId="0" applyFont="1" applyFill="1" applyBorder="1" applyAlignment="1">
      <alignment vertical="top" wrapText="1"/>
    </xf>
    <xf numFmtId="0" fontId="13" fillId="15" borderId="0" xfId="0" applyFont="1" applyFill="1" applyAlignment="1">
      <alignment horizontal="center" vertical="top" wrapText="1"/>
    </xf>
    <xf numFmtId="0" fontId="13" fillId="15" borderId="8" xfId="0" applyFont="1" applyFill="1" applyBorder="1" applyAlignment="1">
      <alignment horizontal="center" vertical="top" wrapText="1"/>
    </xf>
    <xf numFmtId="0" fontId="13" fillId="15" borderId="0" xfId="0" applyFont="1" applyFill="1" applyBorder="1" applyAlignment="1">
      <alignment horizontal="center" vertical="top" wrapText="1"/>
    </xf>
    <xf numFmtId="0" fontId="14" fillId="15" borderId="10" xfId="0" applyFont="1" applyFill="1" applyBorder="1" applyAlignment="1">
      <alignment horizontal="center" vertical="top" wrapText="1"/>
    </xf>
    <xf numFmtId="0" fontId="19" fillId="15" borderId="8" xfId="0" applyFont="1" applyFill="1" applyBorder="1" applyAlignment="1">
      <alignment vertical="top" wrapText="1"/>
    </xf>
    <xf numFmtId="0" fontId="27" fillId="15" borderId="31" xfId="0" applyFont="1" applyFill="1" applyBorder="1"/>
    <xf numFmtId="0" fontId="27" fillId="15" borderId="24" xfId="0" applyFont="1" applyFill="1" applyBorder="1" applyAlignment="1">
      <alignment horizontal="center"/>
    </xf>
    <xf numFmtId="0" fontId="27" fillId="15" borderId="32" xfId="0" applyFont="1" applyFill="1" applyBorder="1" applyAlignment="1">
      <alignment horizontal="center"/>
    </xf>
    <xf numFmtId="0" fontId="27" fillId="15" borderId="0" xfId="0" applyFont="1" applyFill="1"/>
    <xf numFmtId="0" fontId="27" fillId="15" borderId="41" xfId="0" applyFont="1" applyFill="1" applyBorder="1"/>
    <xf numFmtId="0" fontId="27" fillId="15" borderId="21" xfId="0" applyFont="1" applyFill="1" applyBorder="1" applyAlignment="1">
      <alignment horizontal="center"/>
    </xf>
    <xf numFmtId="0" fontId="27" fillId="15" borderId="22" xfId="0" applyFont="1" applyFill="1" applyBorder="1" applyAlignment="1">
      <alignment horizontal="center"/>
    </xf>
    <xf numFmtId="0" fontId="27" fillId="15" borderId="19" xfId="0" applyFont="1" applyFill="1" applyBorder="1"/>
    <xf numFmtId="0" fontId="27" fillId="15" borderId="0" xfId="0" applyFont="1" applyFill="1" applyBorder="1" applyAlignment="1">
      <alignment horizontal="center"/>
    </xf>
    <xf numFmtId="0" fontId="27" fillId="15" borderId="20" xfId="0" applyFont="1" applyFill="1" applyBorder="1" applyAlignment="1">
      <alignment horizontal="center"/>
    </xf>
    <xf numFmtId="0" fontId="27" fillId="15" borderId="23" xfId="0" applyFont="1" applyFill="1" applyBorder="1" applyAlignment="1">
      <alignment horizontal="center"/>
    </xf>
    <xf numFmtId="0" fontId="27" fillId="15" borderId="18" xfId="0" applyFont="1" applyFill="1" applyBorder="1" applyAlignment="1">
      <alignment horizontal="center"/>
    </xf>
    <xf numFmtId="0" fontId="27" fillId="15" borderId="17" xfId="0" applyFont="1" applyFill="1" applyBorder="1" applyAlignment="1">
      <alignment horizontal="center"/>
    </xf>
    <xf numFmtId="0" fontId="28" fillId="15" borderId="5" xfId="0" applyFont="1" applyFill="1" applyBorder="1" applyAlignment="1">
      <alignment vertical="top" wrapText="1"/>
    </xf>
    <xf numFmtId="0" fontId="20" fillId="15" borderId="9" xfId="0" applyFont="1" applyFill="1" applyBorder="1" applyAlignment="1">
      <alignment vertical="top" wrapText="1"/>
    </xf>
    <xf numFmtId="0" fontId="31" fillId="15" borderId="7" xfId="0" applyFont="1" applyFill="1" applyBorder="1" applyAlignment="1">
      <alignment horizontal="center" vertical="top"/>
    </xf>
    <xf numFmtId="0" fontId="31" fillId="15" borderId="0" xfId="0" applyFont="1" applyFill="1" applyBorder="1" applyAlignment="1">
      <alignment horizontal="center" vertical="top"/>
    </xf>
    <xf numFmtId="0" fontId="30" fillId="15" borderId="8" xfId="0" applyFont="1" applyFill="1" applyBorder="1" applyAlignment="1">
      <alignment horizontal="center" vertical="top" wrapText="1"/>
    </xf>
    <xf numFmtId="0" fontId="30" fillId="15" borderId="7" xfId="0" applyFont="1" applyFill="1" applyBorder="1" applyAlignment="1">
      <alignment horizontal="center" vertical="top" wrapText="1"/>
    </xf>
    <xf numFmtId="0" fontId="30" fillId="15" borderId="0" xfId="0" applyFont="1" applyFill="1" applyBorder="1" applyAlignment="1">
      <alignment horizontal="center" vertical="top" wrapText="1"/>
    </xf>
    <xf numFmtId="0" fontId="20" fillId="15" borderId="10" xfId="0" applyFont="1" applyFill="1" applyBorder="1" applyAlignment="1">
      <alignment vertical="top" wrapText="1"/>
    </xf>
    <xf numFmtId="0" fontId="20" fillId="15" borderId="11" xfId="0" applyFont="1" applyFill="1" applyBorder="1"/>
    <xf numFmtId="0" fontId="20" fillId="15" borderId="12" xfId="0" applyFont="1" applyFill="1" applyBorder="1"/>
    <xf numFmtId="0" fontId="20" fillId="15" borderId="6" xfId="0" applyFont="1" applyFill="1" applyBorder="1"/>
    <xf numFmtId="0" fontId="32" fillId="15" borderId="11" xfId="0" applyFont="1" applyFill="1" applyBorder="1" applyAlignment="1">
      <alignment vertical="top" wrapText="1"/>
    </xf>
    <xf numFmtId="0" fontId="32" fillId="15" borderId="12" xfId="0" applyFont="1" applyFill="1" applyBorder="1" applyAlignment="1">
      <alignment vertical="top" wrapText="1"/>
    </xf>
    <xf numFmtId="0" fontId="33" fillId="15" borderId="6" xfId="0" applyFont="1" applyFill="1" applyBorder="1"/>
    <xf numFmtId="0" fontId="34" fillId="15" borderId="5" xfId="0" applyFont="1" applyFill="1" applyBorder="1" applyAlignment="1">
      <alignment vertical="top"/>
    </xf>
    <xf numFmtId="168" fontId="35" fillId="15" borderId="2" xfId="0" applyNumberFormat="1" applyFont="1" applyFill="1" applyBorder="1" applyAlignment="1">
      <alignment horizontal="center" vertical="top" wrapText="1"/>
    </xf>
    <xf numFmtId="168" fontId="35" fillId="15" borderId="3" xfId="0" applyNumberFormat="1" applyFont="1" applyFill="1" applyBorder="1" applyAlignment="1">
      <alignment horizontal="center" vertical="top" wrapText="1"/>
    </xf>
    <xf numFmtId="168" fontId="35" fillId="15" borderId="4" xfId="0" applyNumberFormat="1" applyFont="1" applyFill="1" applyBorder="1" applyAlignment="1">
      <alignment horizontal="center" vertical="top" wrapText="1"/>
    </xf>
    <xf numFmtId="0" fontId="35" fillId="15" borderId="3" xfId="0" applyFont="1" applyFill="1" applyBorder="1" applyAlignment="1">
      <alignment horizontal="center" vertical="top" wrapText="1"/>
    </xf>
    <xf numFmtId="0" fontId="34" fillId="15" borderId="10" xfId="0" applyFont="1" applyFill="1" applyBorder="1" applyAlignment="1">
      <alignment vertical="top"/>
    </xf>
    <xf numFmtId="168" fontId="35" fillId="15" borderId="11" xfId="0" applyNumberFormat="1" applyFont="1" applyFill="1" applyBorder="1" applyAlignment="1">
      <alignment horizontal="center" vertical="top" wrapText="1"/>
    </xf>
    <xf numFmtId="168" fontId="35" fillId="15" borderId="12" xfId="0" applyNumberFormat="1" applyFont="1" applyFill="1" applyBorder="1" applyAlignment="1">
      <alignment horizontal="center" vertical="top" wrapText="1"/>
    </xf>
    <xf numFmtId="168" fontId="35" fillId="15" borderId="6" xfId="0" applyNumberFormat="1" applyFont="1" applyFill="1" applyBorder="1" applyAlignment="1">
      <alignment horizontal="center" vertical="top" wrapText="1"/>
    </xf>
    <xf numFmtId="0" fontId="35" fillId="15" borderId="12" xfId="0" applyFont="1" applyFill="1" applyBorder="1" applyAlignment="1">
      <alignment horizontal="center" vertical="top" wrapText="1"/>
    </xf>
    <xf numFmtId="0" fontId="27" fillId="15" borderId="31" xfId="0" applyFont="1" applyFill="1" applyBorder="1" applyAlignment="1">
      <alignment horizontal="center"/>
    </xf>
    <xf numFmtId="0" fontId="27" fillId="15" borderId="19" xfId="0" applyFont="1" applyFill="1" applyBorder="1" applyAlignment="1">
      <alignment horizontal="center"/>
    </xf>
    <xf numFmtId="0" fontId="27" fillId="15" borderId="41" xfId="0" applyFont="1" applyFill="1" applyBorder="1" applyAlignment="1">
      <alignment horizontal="center"/>
    </xf>
    <xf numFmtId="0" fontId="14" fillId="15" borderId="14" xfId="0" applyFont="1" applyFill="1" applyBorder="1" applyAlignment="1">
      <alignment horizontal="center" vertical="top" wrapText="1"/>
    </xf>
    <xf numFmtId="0" fontId="14" fillId="15" borderId="16" xfId="0" applyFont="1" applyFill="1" applyBorder="1" applyAlignment="1">
      <alignment horizontal="center" vertical="top" wrapText="1"/>
    </xf>
    <xf numFmtId="0" fontId="14" fillId="15" borderId="2" xfId="0" applyFont="1" applyFill="1" applyBorder="1" applyAlignment="1">
      <alignment horizontal="center" vertical="top" wrapText="1"/>
    </xf>
    <xf numFmtId="0" fontId="14" fillId="15" borderId="4" xfId="0" applyFont="1" applyFill="1" applyBorder="1" applyAlignment="1">
      <alignment horizontal="center" vertical="top" wrapText="1"/>
    </xf>
    <xf numFmtId="0" fontId="14" fillId="15" borderId="7" xfId="0" applyFont="1" applyFill="1" applyBorder="1" applyAlignment="1">
      <alignment horizontal="center" vertical="top" wrapText="1"/>
    </xf>
    <xf numFmtId="0" fontId="14" fillId="15" borderId="8" xfId="0" applyFont="1" applyFill="1" applyBorder="1" applyAlignment="1">
      <alignment horizontal="center" vertical="top" wrapText="1"/>
    </xf>
    <xf numFmtId="0" fontId="14" fillId="15" borderId="10" xfId="0" applyFont="1" applyFill="1" applyBorder="1" applyAlignment="1">
      <alignment vertical="top" wrapText="1"/>
    </xf>
    <xf numFmtId="0" fontId="14" fillId="15" borderId="11" xfId="0" applyFont="1" applyFill="1" applyBorder="1" applyAlignment="1">
      <alignment horizontal="center" vertical="top" wrapText="1"/>
    </xf>
    <xf numFmtId="0" fontId="14" fillId="15" borderId="6" xfId="0" applyFont="1" applyFill="1" applyBorder="1" applyAlignment="1">
      <alignment horizontal="center" vertical="top" wrapText="1"/>
    </xf>
    <xf numFmtId="10" fontId="0" fillId="0" borderId="0" xfId="0" applyNumberFormat="1"/>
    <xf numFmtId="169" fontId="0" fillId="0" borderId="0" xfId="0" applyNumberFormat="1"/>
    <xf numFmtId="0" fontId="34" fillId="15" borderId="0" xfId="0" applyFont="1" applyFill="1" applyBorder="1" applyAlignment="1">
      <alignment vertical="top"/>
    </xf>
    <xf numFmtId="168" fontId="35" fillId="15" borderId="0" xfId="0" applyNumberFormat="1" applyFont="1" applyFill="1" applyBorder="1" applyAlignment="1">
      <alignment horizontal="center" vertical="top" wrapText="1"/>
    </xf>
    <xf numFmtId="0" fontId="35" fillId="15" borderId="0" xfId="0" applyFont="1" applyFill="1" applyBorder="1" applyAlignment="1">
      <alignment horizontal="center" vertical="top" wrapText="1"/>
    </xf>
    <xf numFmtId="0" fontId="56" fillId="0" borderId="0" xfId="0" applyFont="1"/>
    <xf numFmtId="169" fontId="56" fillId="0" borderId="0" xfId="0" applyNumberFormat="1" applyFont="1"/>
    <xf numFmtId="0" fontId="56" fillId="15" borderId="0" xfId="0" applyFont="1" applyFill="1"/>
    <xf numFmtId="169" fontId="56" fillId="15" borderId="0" xfId="0" applyNumberFormat="1" applyFont="1" applyFill="1"/>
    <xf numFmtId="0" fontId="0" fillId="15" borderId="0" xfId="0" applyFill="1"/>
    <xf numFmtId="169" fontId="35" fillId="15" borderId="2" xfId="0" applyNumberFormat="1" applyFont="1" applyFill="1" applyBorder="1" applyAlignment="1">
      <alignment horizontal="center" vertical="top" wrapText="1"/>
    </xf>
    <xf numFmtId="169" fontId="35" fillId="15" borderId="3" xfId="0" applyNumberFormat="1" applyFont="1" applyFill="1" applyBorder="1" applyAlignment="1">
      <alignment horizontal="center" vertical="top" wrapText="1"/>
    </xf>
    <xf numFmtId="169" fontId="35" fillId="15" borderId="12" xfId="0" applyNumberFormat="1" applyFont="1" applyFill="1" applyBorder="1" applyAlignment="1">
      <alignment horizontal="center" vertical="top" wrapText="1"/>
    </xf>
    <xf numFmtId="0" fontId="36" fillId="13" borderId="23" xfId="0" applyFont="1" applyFill="1" applyBorder="1" applyAlignment="1">
      <alignment vertical="top" wrapText="1"/>
    </xf>
    <xf numFmtId="0" fontId="36" fillId="13" borderId="17" xfId="0" applyFont="1" applyFill="1" applyBorder="1" applyAlignment="1">
      <alignment horizontal="center" vertical="top" wrapText="1"/>
    </xf>
    <xf numFmtId="0" fontId="36" fillId="13" borderId="0" xfId="0" applyFont="1" applyFill="1" applyAlignment="1">
      <alignment horizontal="center" vertical="top" wrapText="1"/>
    </xf>
    <xf numFmtId="0" fontId="36" fillId="13" borderId="20" xfId="0" applyFont="1" applyFill="1" applyBorder="1" applyAlignment="1">
      <alignment horizontal="center" vertical="top" wrapText="1"/>
    </xf>
    <xf numFmtId="0" fontId="36" fillId="13" borderId="0" xfId="0" applyFont="1" applyFill="1" applyAlignment="1">
      <alignment vertical="top" wrapText="1"/>
    </xf>
    <xf numFmtId="0" fontId="36" fillId="13" borderId="20" xfId="0" applyFont="1" applyFill="1" applyBorder="1" applyAlignment="1">
      <alignment vertical="top" wrapText="1"/>
    </xf>
    <xf numFmtId="0" fontId="36" fillId="13" borderId="17" xfId="0" applyFont="1" applyFill="1" applyBorder="1" applyAlignment="1">
      <alignment vertical="top" wrapText="1"/>
    </xf>
    <xf numFmtId="0" fontId="36" fillId="13" borderId="0" xfId="0" applyFont="1" applyFill="1" applyBorder="1" applyAlignment="1">
      <alignment horizontal="center"/>
    </xf>
    <xf numFmtId="0" fontId="36" fillId="13" borderId="17" xfId="0" applyFont="1" applyFill="1" applyBorder="1"/>
    <xf numFmtId="169" fontId="37" fillId="13" borderId="0" xfId="0" applyNumberFormat="1" applyFont="1" applyFill="1" applyAlignment="1">
      <alignment horizontal="center" vertical="top" wrapText="1"/>
    </xf>
    <xf numFmtId="0" fontId="37" fillId="13" borderId="0" xfId="0" applyFont="1" applyFill="1" applyAlignment="1">
      <alignment horizontal="center" vertical="top" wrapText="1"/>
    </xf>
    <xf numFmtId="0" fontId="37" fillId="13" borderId="0" xfId="0" applyFont="1" applyFill="1" applyBorder="1" applyAlignment="1">
      <alignment horizontal="center" vertical="top" wrapText="1"/>
    </xf>
    <xf numFmtId="0" fontId="36" fillId="13" borderId="18" xfId="0" applyFont="1" applyFill="1" applyBorder="1"/>
    <xf numFmtId="0" fontId="37" fillId="13" borderId="21" xfId="0" applyFont="1" applyFill="1" applyBorder="1" applyAlignment="1">
      <alignment horizontal="center" vertical="top" wrapText="1"/>
    </xf>
    <xf numFmtId="0" fontId="37" fillId="13" borderId="22" xfId="0" applyFont="1" applyFill="1" applyBorder="1" applyAlignment="1">
      <alignment horizontal="center" vertical="top" wrapText="1"/>
    </xf>
    <xf numFmtId="169" fontId="35" fillId="15" borderId="4" xfId="0" applyNumberFormat="1" applyFont="1" applyFill="1" applyBorder="1" applyAlignment="1">
      <alignment horizontal="center" vertical="top" wrapText="1"/>
    </xf>
    <xf numFmtId="169" fontId="35" fillId="15" borderId="11" xfId="0" applyNumberFormat="1" applyFont="1" applyFill="1" applyBorder="1" applyAlignment="1">
      <alignment horizontal="center" vertical="top" wrapText="1"/>
    </xf>
    <xf numFmtId="169" fontId="35" fillId="15" borderId="6" xfId="0" applyNumberFormat="1" applyFont="1" applyFill="1" applyBorder="1" applyAlignment="1">
      <alignment horizontal="center" vertical="top" wrapText="1"/>
    </xf>
    <xf numFmtId="0" fontId="28" fillId="13" borderId="5" xfId="0" applyFont="1" applyFill="1" applyBorder="1" applyAlignment="1">
      <alignment vertical="top" wrapText="1"/>
    </xf>
    <xf numFmtId="0" fontId="20" fillId="13" borderId="9" xfId="0" applyFont="1" applyFill="1" applyBorder="1" applyAlignment="1">
      <alignment vertical="top" wrapText="1"/>
    </xf>
    <xf numFmtId="0" fontId="31" fillId="13" borderId="7" xfId="0" applyFont="1" applyFill="1" applyBorder="1" applyAlignment="1">
      <alignment horizontal="center" vertical="top"/>
    </xf>
    <xf numFmtId="0" fontId="31" fillId="13" borderId="0" xfId="0" applyFont="1" applyFill="1" applyBorder="1" applyAlignment="1">
      <alignment horizontal="center" vertical="top"/>
    </xf>
    <xf numFmtId="0" fontId="30" fillId="13" borderId="8" xfId="0" applyFont="1" applyFill="1" applyBorder="1" applyAlignment="1">
      <alignment horizontal="center" vertical="top" wrapText="1"/>
    </xf>
    <xf numFmtId="0" fontId="30" fillId="13" borderId="7" xfId="0" applyFont="1" applyFill="1" applyBorder="1" applyAlignment="1">
      <alignment horizontal="center" vertical="top" wrapText="1"/>
    </xf>
    <xf numFmtId="0" fontId="30" fillId="13" borderId="0" xfId="0" applyFont="1" applyFill="1" applyBorder="1" applyAlignment="1">
      <alignment horizontal="center" vertical="top" wrapText="1"/>
    </xf>
    <xf numFmtId="0" fontId="20" fillId="13" borderId="10" xfId="0" applyFont="1" applyFill="1" applyBorder="1" applyAlignment="1">
      <alignment vertical="top" wrapText="1"/>
    </xf>
    <xf numFmtId="0" fontId="20" fillId="13" borderId="11" xfId="0" applyFont="1" applyFill="1" applyBorder="1"/>
    <xf numFmtId="0" fontId="20" fillId="13" borderId="12" xfId="0" applyFont="1" applyFill="1" applyBorder="1"/>
    <xf numFmtId="0" fontId="20" fillId="13" borderId="6" xfId="0" applyFont="1" applyFill="1" applyBorder="1"/>
    <xf numFmtId="0" fontId="32" fillId="13" borderId="11" xfId="0" applyFont="1" applyFill="1" applyBorder="1" applyAlignment="1">
      <alignment vertical="top" wrapText="1"/>
    </xf>
    <xf numFmtId="0" fontId="32" fillId="13" borderId="12" xfId="0" applyFont="1" applyFill="1" applyBorder="1" applyAlignment="1">
      <alignment vertical="top" wrapText="1"/>
    </xf>
    <xf numFmtId="0" fontId="33" fillId="13" borderId="6" xfId="0" applyFont="1" applyFill="1" applyBorder="1"/>
    <xf numFmtId="0" fontId="34" fillId="13" borderId="5" xfId="0" applyFont="1" applyFill="1" applyBorder="1" applyAlignment="1">
      <alignment vertical="top"/>
    </xf>
    <xf numFmtId="169" fontId="35" fillId="13" borderId="2" xfId="0" applyNumberFormat="1" applyFont="1" applyFill="1" applyBorder="1" applyAlignment="1">
      <alignment horizontal="center" vertical="top" wrapText="1"/>
    </xf>
    <xf numFmtId="0" fontId="34" fillId="13" borderId="10" xfId="0" applyFont="1" applyFill="1" applyBorder="1" applyAlignment="1">
      <alignment vertical="top"/>
    </xf>
    <xf numFmtId="0" fontId="39" fillId="13" borderId="17" xfId="0" applyFont="1" applyFill="1" applyBorder="1" applyAlignment="1">
      <alignment horizontal="center" vertical="top" wrapText="1"/>
    </xf>
    <xf numFmtId="0" fontId="39" fillId="13" borderId="0" xfId="0" applyFont="1" applyFill="1" applyAlignment="1">
      <alignment horizontal="center" vertical="top" wrapText="1"/>
    </xf>
    <xf numFmtId="0" fontId="39" fillId="13" borderId="20" xfId="0" applyFont="1" applyFill="1" applyBorder="1" applyAlignment="1">
      <alignment horizontal="center" vertical="top" wrapText="1"/>
    </xf>
    <xf numFmtId="0" fontId="39" fillId="13" borderId="0" xfId="0" applyFont="1" applyFill="1" applyAlignment="1">
      <alignment vertical="top" wrapText="1"/>
    </xf>
    <xf numFmtId="0" fontId="39" fillId="13" borderId="20" xfId="0" applyFont="1" applyFill="1" applyBorder="1" applyAlignment="1">
      <alignment vertical="top" wrapText="1"/>
    </xf>
    <xf numFmtId="0" fontId="39" fillId="13" borderId="18" xfId="0" applyFont="1" applyFill="1" applyBorder="1" applyAlignment="1">
      <alignment vertical="top" wrapText="1"/>
    </xf>
    <xf numFmtId="0" fontId="39" fillId="13" borderId="41" xfId="0" applyFont="1" applyFill="1" applyBorder="1" applyAlignment="1">
      <alignment horizontal="center"/>
    </xf>
    <xf numFmtId="0" fontId="39" fillId="13" borderId="21" xfId="0" applyFont="1" applyFill="1" applyBorder="1" applyAlignment="1">
      <alignment horizontal="center"/>
    </xf>
    <xf numFmtId="0" fontId="39" fillId="13" borderId="22" xfId="0" applyFont="1" applyFill="1" applyBorder="1" applyAlignment="1">
      <alignment horizontal="center"/>
    </xf>
    <xf numFmtId="0" fontId="39" fillId="13" borderId="41" xfId="0" applyFont="1" applyFill="1" applyBorder="1" applyAlignment="1">
      <alignment horizontal="center" vertical="top" wrapText="1"/>
    </xf>
    <xf numFmtId="0" fontId="39" fillId="13" borderId="21" xfId="0" applyFont="1" applyFill="1" applyBorder="1" applyAlignment="1">
      <alignment horizontal="center" vertical="top" wrapText="1"/>
    </xf>
    <xf numFmtId="0" fontId="39" fillId="13" borderId="21" xfId="0" applyFont="1" applyFill="1" applyBorder="1" applyAlignment="1">
      <alignment vertical="top" wrapText="1"/>
    </xf>
    <xf numFmtId="0" fontId="39" fillId="13" borderId="22" xfId="0" applyFont="1" applyFill="1" applyBorder="1" applyAlignment="1">
      <alignment vertical="top" wrapText="1"/>
    </xf>
    <xf numFmtId="0" fontId="40" fillId="13" borderId="17" xfId="0" applyFont="1" applyFill="1" applyBorder="1" applyAlignment="1">
      <alignment horizontal="center" vertical="top" wrapText="1"/>
    </xf>
    <xf numFmtId="1" fontId="40" fillId="13" borderId="0" xfId="0" applyNumberFormat="1" applyFont="1" applyFill="1" applyAlignment="1">
      <alignment horizontal="center" vertical="top" wrapText="1"/>
    </xf>
    <xf numFmtId="0" fontId="40" fillId="13" borderId="0" xfId="0" applyFont="1" applyFill="1" applyAlignment="1">
      <alignment horizontal="center" vertical="top" wrapText="1"/>
    </xf>
    <xf numFmtId="0" fontId="40" fillId="13" borderId="20" xfId="0" applyFont="1" applyFill="1" applyBorder="1" applyAlignment="1">
      <alignment horizontal="center" vertical="top" wrapText="1"/>
    </xf>
    <xf numFmtId="0" fontId="40" fillId="13" borderId="18" xfId="0" applyFont="1" applyFill="1" applyBorder="1" applyAlignment="1">
      <alignment horizontal="center" vertical="top" wrapText="1"/>
    </xf>
    <xf numFmtId="0" fontId="40" fillId="13" borderId="21" xfId="0" applyFont="1" applyFill="1" applyBorder="1" applyAlignment="1">
      <alignment horizontal="center" vertical="top" wrapText="1"/>
    </xf>
    <xf numFmtId="0" fontId="40" fillId="13" borderId="22" xfId="0" applyFont="1" applyFill="1" applyBorder="1" applyAlignment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1" fontId="40" fillId="13" borderId="21" xfId="0" applyNumberFormat="1" applyFont="1" applyFill="1" applyBorder="1" applyAlignment="1">
      <alignment horizontal="center" vertical="top" wrapText="1"/>
    </xf>
    <xf numFmtId="0" fontId="38" fillId="13" borderId="1" xfId="0" applyFont="1" applyFill="1" applyBorder="1" applyAlignment="1">
      <alignment vertical="top" wrapText="1"/>
    </xf>
    <xf numFmtId="0" fontId="39" fillId="13" borderId="18" xfId="0" applyFont="1" applyFill="1" applyBorder="1" applyAlignment="1">
      <alignment horizontal="center" vertical="top" wrapText="1"/>
    </xf>
    <xf numFmtId="1" fontId="39" fillId="13" borderId="0" xfId="0" applyNumberFormat="1" applyFont="1" applyFill="1" applyAlignment="1">
      <alignment horizontal="center" vertical="top" wrapText="1"/>
    </xf>
    <xf numFmtId="1" fontId="40" fillId="13" borderId="20" xfId="0" applyNumberFormat="1" applyFont="1" applyFill="1" applyBorder="1" applyAlignment="1">
      <alignment horizontal="center" vertical="top" wrapText="1"/>
    </xf>
    <xf numFmtId="0" fontId="40" fillId="13" borderId="18" xfId="0" applyFont="1" applyFill="1" applyBorder="1" applyAlignment="1">
      <alignment vertical="top" wrapText="1"/>
    </xf>
    <xf numFmtId="0" fontId="41" fillId="13" borderId="25" xfId="0" applyFont="1" applyFill="1" applyBorder="1" applyAlignment="1">
      <alignment vertical="top" wrapText="1"/>
    </xf>
    <xf numFmtId="0" fontId="42" fillId="13" borderId="27" xfId="0" applyFont="1" applyFill="1" applyBorder="1" applyAlignment="1">
      <alignment horizontal="center" vertical="top" wrapText="1"/>
    </xf>
    <xf numFmtId="0" fontId="42" fillId="13" borderId="17" xfId="0" applyFont="1" applyFill="1" applyBorder="1" applyAlignment="1">
      <alignment vertical="top" wrapText="1"/>
    </xf>
    <xf numFmtId="0" fontId="42" fillId="13" borderId="20" xfId="0" applyFont="1" applyFill="1" applyBorder="1" applyAlignment="1">
      <alignment vertical="top" wrapText="1"/>
    </xf>
    <xf numFmtId="0" fontId="42" fillId="13" borderId="20" xfId="0" applyFont="1" applyFill="1" applyBorder="1" applyAlignment="1">
      <alignment horizontal="center" vertical="top" wrapText="1"/>
    </xf>
    <xf numFmtId="0" fontId="42" fillId="13" borderId="0" xfId="0" applyFont="1" applyFill="1" applyAlignment="1">
      <alignment horizontal="center" vertical="top" wrapText="1"/>
    </xf>
    <xf numFmtId="0" fontId="42" fillId="13" borderId="17" xfId="0" applyFont="1" applyFill="1" applyBorder="1" applyAlignment="1">
      <alignment horizontal="center" vertical="top" wrapText="1"/>
    </xf>
    <xf numFmtId="0" fontId="42" fillId="13" borderId="0" xfId="0" applyFont="1" applyFill="1" applyAlignment="1">
      <alignment vertical="top" wrapText="1"/>
    </xf>
    <xf numFmtId="0" fontId="42" fillId="13" borderId="24" xfId="0" applyFont="1" applyFill="1" applyBorder="1" applyAlignment="1">
      <alignment vertical="top" wrapText="1"/>
    </xf>
    <xf numFmtId="0" fontId="42" fillId="13" borderId="32" xfId="0" applyFont="1" applyFill="1" applyBorder="1" applyAlignment="1">
      <alignment vertical="top" wrapText="1"/>
    </xf>
    <xf numFmtId="0" fontId="42" fillId="13" borderId="18" xfId="0" applyFont="1" applyFill="1" applyBorder="1" applyAlignment="1">
      <alignment vertical="top" wrapText="1"/>
    </xf>
    <xf numFmtId="0" fontId="42" fillId="13" borderId="41" xfId="0" applyFont="1" applyFill="1" applyBorder="1" applyAlignment="1">
      <alignment horizontal="center"/>
    </xf>
    <xf numFmtId="0" fontId="42" fillId="13" borderId="21" xfId="0" applyFont="1" applyFill="1" applyBorder="1" applyAlignment="1">
      <alignment horizontal="center"/>
    </xf>
    <xf numFmtId="0" fontId="42" fillId="13" borderId="22" xfId="0" applyFont="1" applyFill="1" applyBorder="1" applyAlignment="1">
      <alignment horizontal="center"/>
    </xf>
    <xf numFmtId="0" fontId="42" fillId="13" borderId="22" xfId="0" applyFont="1" applyFill="1" applyBorder="1" applyAlignment="1">
      <alignment vertical="top" wrapText="1"/>
    </xf>
    <xf numFmtId="0" fontId="42" fillId="13" borderId="21" xfId="0" applyFont="1" applyFill="1" applyBorder="1" applyAlignment="1">
      <alignment vertical="top" wrapText="1"/>
    </xf>
    <xf numFmtId="0" fontId="41" fillId="13" borderId="0" xfId="0" applyFont="1" applyFill="1" applyAlignment="1">
      <alignment horizontal="center" vertical="top" wrapText="1"/>
    </xf>
    <xf numFmtId="0" fontId="41" fillId="13" borderId="20" xfId="0" applyFont="1" applyFill="1" applyBorder="1" applyAlignment="1">
      <alignment horizontal="center" vertical="top" wrapText="1"/>
    </xf>
    <xf numFmtId="1" fontId="41" fillId="13" borderId="0" xfId="0" applyNumberFormat="1" applyFont="1" applyFill="1" applyAlignment="1">
      <alignment horizontal="center" vertical="top" wrapText="1"/>
    </xf>
    <xf numFmtId="0" fontId="42" fillId="13" borderId="32" xfId="0" applyFont="1" applyFill="1" applyBorder="1" applyAlignment="1">
      <alignment horizontal="center" vertical="top" wrapText="1"/>
    </xf>
    <xf numFmtId="0" fontId="41" fillId="13" borderId="19" xfId="0" applyFont="1" applyFill="1" applyBorder="1" applyAlignment="1">
      <alignment horizontal="center" vertical="top" wrapText="1"/>
    </xf>
    <xf numFmtId="0" fontId="41" fillId="13" borderId="21" xfId="0" applyFont="1" applyFill="1" applyBorder="1" applyAlignment="1">
      <alignment horizontal="center" vertical="top" wrapText="1"/>
    </xf>
    <xf numFmtId="0" fontId="41" fillId="13" borderId="22" xfId="0" applyFont="1" applyFill="1" applyBorder="1" applyAlignment="1">
      <alignment horizontal="center" vertical="top" wrapText="1"/>
    </xf>
    <xf numFmtId="0" fontId="42" fillId="13" borderId="23" xfId="0" applyFont="1" applyFill="1" applyBorder="1" applyAlignment="1">
      <alignment vertical="top" wrapText="1"/>
    </xf>
    <xf numFmtId="0" fontId="41" fillId="13" borderId="24" xfId="0" applyFont="1" applyFill="1" applyBorder="1" applyAlignment="1">
      <alignment horizontal="center" vertical="top" wrapText="1"/>
    </xf>
    <xf numFmtId="0" fontId="41" fillId="13" borderId="32" xfId="0" applyFont="1" applyFill="1" applyBorder="1" applyAlignment="1">
      <alignment horizontal="center" vertical="top" wrapText="1"/>
    </xf>
    <xf numFmtId="0" fontId="41" fillId="13" borderId="23" xfId="0" applyFont="1" applyFill="1" applyBorder="1" applyAlignment="1">
      <alignment horizontal="center" vertical="top" wrapText="1"/>
    </xf>
    <xf numFmtId="0" fontId="41" fillId="13" borderId="41" xfId="0" applyFont="1" applyFill="1" applyBorder="1" applyAlignment="1">
      <alignment horizontal="center" vertical="top" wrapText="1"/>
    </xf>
    <xf numFmtId="0" fontId="41" fillId="13" borderId="18" xfId="0" applyFont="1" applyFill="1" applyBorder="1" applyAlignment="1">
      <alignment horizontal="center" vertical="top" wrapText="1"/>
    </xf>
    <xf numFmtId="1" fontId="41" fillId="13" borderId="41" xfId="0" applyNumberFormat="1" applyFont="1" applyFill="1" applyBorder="1" applyAlignment="1">
      <alignment horizontal="center" vertical="top" wrapText="1"/>
    </xf>
    <xf numFmtId="1" fontId="41" fillId="13" borderId="31" xfId="0" applyNumberFormat="1" applyFont="1" applyFill="1" applyBorder="1" applyAlignment="1">
      <alignment horizontal="center" vertical="top" wrapText="1"/>
    </xf>
    <xf numFmtId="0" fontId="41" fillId="13" borderId="1" xfId="0" applyFont="1" applyFill="1" applyBorder="1" applyAlignment="1">
      <alignment vertical="top" wrapText="1"/>
    </xf>
    <xf numFmtId="0" fontId="42" fillId="13" borderId="0" xfId="0" applyFont="1" applyFill="1" applyBorder="1" applyAlignment="1">
      <alignment horizontal="center" vertical="top" wrapText="1"/>
    </xf>
    <xf numFmtId="0" fontId="42" fillId="13" borderId="21" xfId="0" applyFont="1" applyFill="1" applyBorder="1" applyAlignment="1">
      <alignment horizontal="center" vertical="top" wrapText="1"/>
    </xf>
    <xf numFmtId="1" fontId="37" fillId="13" borderId="0" xfId="0" applyNumberFormat="1" applyFont="1" applyFill="1" applyAlignment="1">
      <alignment horizontal="center" vertical="top" wrapText="1"/>
    </xf>
    <xf numFmtId="0" fontId="44" fillId="13" borderId="0" xfId="0" applyFont="1" applyFill="1" applyAlignment="1">
      <alignment horizontal="center" vertical="top" wrapText="1"/>
    </xf>
    <xf numFmtId="0" fontId="45" fillId="13" borderId="17" xfId="0" applyFont="1" applyFill="1" applyBorder="1" applyAlignment="1">
      <alignment vertical="top" wrapText="1"/>
    </xf>
    <xf numFmtId="1" fontId="44" fillId="13" borderId="0" xfId="0" applyNumberFormat="1" applyFont="1" applyFill="1" applyAlignment="1">
      <alignment horizontal="center" vertical="top" wrapText="1"/>
    </xf>
    <xf numFmtId="1" fontId="44" fillId="13" borderId="20" xfId="0" applyNumberFormat="1" applyFont="1" applyFill="1" applyBorder="1" applyAlignment="1">
      <alignment horizontal="center" vertical="top" wrapText="1"/>
    </xf>
    <xf numFmtId="0" fontId="45" fillId="13" borderId="18" xfId="0" applyFont="1" applyFill="1" applyBorder="1" applyAlignment="1">
      <alignment vertical="top" wrapText="1"/>
    </xf>
    <xf numFmtId="1" fontId="44" fillId="13" borderId="21" xfId="0" applyNumberFormat="1" applyFont="1" applyFill="1" applyBorder="1" applyAlignment="1">
      <alignment horizontal="center" vertical="top" wrapText="1"/>
    </xf>
    <xf numFmtId="0" fontId="37" fillId="13" borderId="24" xfId="0" applyFont="1" applyFill="1" applyBorder="1" applyAlignment="1">
      <alignment horizontal="center" vertical="top" wrapText="1"/>
    </xf>
    <xf numFmtId="0" fontId="37" fillId="13" borderId="32" xfId="0" applyFont="1" applyFill="1" applyBorder="1" applyAlignment="1">
      <alignment horizontal="center" vertical="top" wrapText="1"/>
    </xf>
    <xf numFmtId="0" fontId="45" fillId="14" borderId="17" xfId="0" applyFont="1" applyFill="1" applyBorder="1" applyAlignment="1">
      <alignment vertical="top" wrapText="1"/>
    </xf>
    <xf numFmtId="0" fontId="44" fillId="14" borderId="0" xfId="0" applyFont="1" applyFill="1" applyAlignment="1">
      <alignment horizontal="center" vertical="top" wrapText="1"/>
    </xf>
    <xf numFmtId="0" fontId="44" fillId="14" borderId="19" xfId="0" applyFont="1" applyFill="1" applyBorder="1" applyAlignment="1">
      <alignment horizontal="center" vertical="top" wrapText="1"/>
    </xf>
    <xf numFmtId="0" fontId="37" fillId="14" borderId="0" xfId="0" applyFont="1" applyFill="1" applyAlignment="1">
      <alignment horizontal="center" vertical="top" wrapText="1"/>
    </xf>
    <xf numFmtId="0" fontId="37" fillId="13" borderId="31" xfId="0" applyFont="1" applyFill="1" applyBorder="1" applyAlignment="1">
      <alignment horizontal="center" vertical="top" wrapText="1"/>
    </xf>
    <xf numFmtId="0" fontId="44" fillId="13" borderId="21" xfId="0" applyFont="1" applyFill="1" applyBorder="1" applyAlignment="1">
      <alignment horizontal="center" vertical="top" wrapText="1"/>
    </xf>
    <xf numFmtId="0" fontId="37" fillId="13" borderId="17" xfId="0" applyFont="1" applyFill="1" applyBorder="1" applyAlignment="1">
      <alignment horizontal="center" vertical="top" wrapText="1"/>
    </xf>
    <xf numFmtId="0" fontId="37" fillId="13" borderId="19" xfId="0" applyFont="1" applyFill="1" applyBorder="1" applyAlignment="1">
      <alignment horizontal="center" vertical="top" wrapText="1"/>
    </xf>
    <xf numFmtId="0" fontId="44" fillId="13" borderId="17" xfId="0" applyFont="1" applyFill="1" applyBorder="1" applyAlignment="1">
      <alignment horizontal="center" vertical="top" wrapText="1"/>
    </xf>
    <xf numFmtId="0" fontId="37" fillId="14" borderId="21" xfId="0" applyFont="1" applyFill="1" applyBorder="1" applyAlignment="1">
      <alignment horizontal="center" vertical="top" wrapText="1"/>
    </xf>
    <xf numFmtId="0" fontId="44" fillId="14" borderId="22" xfId="0" applyFont="1" applyFill="1" applyBorder="1" applyAlignment="1">
      <alignment horizontal="center" vertical="top" wrapText="1"/>
    </xf>
    <xf numFmtId="0" fontId="45" fillId="13" borderId="23" xfId="0" applyFont="1" applyFill="1" applyBorder="1" applyAlignment="1">
      <alignment vertical="top" wrapText="1"/>
    </xf>
    <xf numFmtId="1" fontId="37" fillId="13" borderId="21" xfId="0" applyNumberFormat="1" applyFont="1" applyFill="1" applyBorder="1" applyAlignment="1">
      <alignment horizontal="center" vertical="top" wrapText="1"/>
    </xf>
    <xf numFmtId="0" fontId="44" fillId="13" borderId="31" xfId="0" applyFont="1" applyFill="1" applyBorder="1" applyAlignment="1">
      <alignment horizontal="center" vertical="top" wrapText="1"/>
    </xf>
    <xf numFmtId="0" fontId="44" fillId="13" borderId="24" xfId="0" applyFont="1" applyFill="1" applyBorder="1" applyAlignment="1">
      <alignment horizontal="center" vertical="top" wrapText="1"/>
    </xf>
    <xf numFmtId="0" fontId="44" fillId="13" borderId="32" xfId="0" applyFont="1" applyFill="1" applyBorder="1" applyAlignment="1">
      <alignment horizontal="center" vertical="top" wrapText="1"/>
    </xf>
    <xf numFmtId="0" fontId="41" fillId="16" borderId="0" xfId="0" applyFont="1" applyFill="1" applyBorder="1" applyAlignment="1">
      <alignment horizontal="center" vertical="top" wrapText="1"/>
    </xf>
    <xf numFmtId="1" fontId="41" fillId="16" borderId="0" xfId="0" applyNumberFormat="1" applyFont="1" applyFill="1" applyBorder="1" applyAlignment="1">
      <alignment horizontal="center" vertical="top" wrapText="1"/>
    </xf>
    <xf numFmtId="0" fontId="41" fillId="16" borderId="46" xfId="0" applyFont="1" applyFill="1" applyBorder="1" applyAlignment="1">
      <alignment horizontal="center" vertical="top" wrapText="1"/>
    </xf>
    <xf numFmtId="1" fontId="41" fillId="0" borderId="25" xfId="0" applyNumberFormat="1" applyFont="1" applyBorder="1" applyAlignment="1">
      <alignment horizontal="center" vertical="top" wrapText="1"/>
    </xf>
    <xf numFmtId="1" fontId="41" fillId="16" borderId="26" xfId="0" applyNumberFormat="1" applyFont="1" applyFill="1" applyBorder="1" applyAlignment="1">
      <alignment horizontal="center" vertical="top" wrapText="1"/>
    </xf>
    <xf numFmtId="0" fontId="41" fillId="16" borderId="29" xfId="0" applyFont="1" applyFill="1" applyBorder="1" applyAlignment="1">
      <alignment horizontal="center" vertical="top" wrapText="1"/>
    </xf>
    <xf numFmtId="0" fontId="48" fillId="16" borderId="25" xfId="0" applyFont="1" applyFill="1" applyBorder="1" applyAlignment="1">
      <alignment horizontal="center" vertical="top" wrapText="1"/>
    </xf>
    <xf numFmtId="0" fontId="41" fillId="16" borderId="26" xfId="0" applyFont="1" applyFill="1" applyBorder="1" applyAlignment="1">
      <alignment horizontal="center" vertical="top" wrapText="1"/>
    </xf>
    <xf numFmtId="0" fontId="48" fillId="16" borderId="26" xfId="0" applyFont="1" applyFill="1" applyBorder="1" applyAlignment="1">
      <alignment horizontal="center" vertical="top" wrapText="1"/>
    </xf>
    <xf numFmtId="1" fontId="48" fillId="0" borderId="25" xfId="0" applyNumberFormat="1" applyFont="1" applyBorder="1" applyAlignment="1">
      <alignment horizontal="center" vertical="top" wrapText="1"/>
    </xf>
    <xf numFmtId="0" fontId="41" fillId="15" borderId="29" xfId="0" applyFont="1" applyFill="1" applyBorder="1" applyAlignment="1">
      <alignment horizontal="center" vertical="top" wrapText="1"/>
    </xf>
    <xf numFmtId="0" fontId="41" fillId="17" borderId="26" xfId="0" applyFont="1" applyFill="1" applyBorder="1" applyAlignment="1">
      <alignment horizontal="center" vertical="top" wrapText="1"/>
    </xf>
    <xf numFmtId="0" fontId="41" fillId="18" borderId="26" xfId="0" applyFont="1" applyFill="1" applyBorder="1" applyAlignment="1">
      <alignment horizontal="center" vertical="top" wrapText="1"/>
    </xf>
    <xf numFmtId="0" fontId="48" fillId="15" borderId="25" xfId="0" applyFont="1" applyFill="1" applyBorder="1" applyAlignment="1">
      <alignment horizontal="center" vertical="top" wrapText="1"/>
    </xf>
    <xf numFmtId="0" fontId="48" fillId="15" borderId="31" xfId="0" applyFont="1" applyFill="1" applyBorder="1" applyAlignment="1">
      <alignment horizontal="center" vertical="top" wrapText="1"/>
    </xf>
    <xf numFmtId="1" fontId="41" fillId="0" borderId="35" xfId="0" applyNumberFormat="1" applyFont="1" applyBorder="1" applyAlignment="1">
      <alignment horizontal="center" vertical="top" wrapText="1"/>
    </xf>
    <xf numFmtId="0" fontId="46" fillId="0" borderId="49" xfId="0" applyFont="1" applyBorder="1" applyAlignment="1">
      <alignment horizontal="center" vertical="top" wrapText="1"/>
    </xf>
    <xf numFmtId="1" fontId="48" fillId="0" borderId="29" xfId="0" applyNumberFormat="1" applyFont="1" applyBorder="1" applyAlignment="1">
      <alignment horizontal="center" vertical="top" wrapText="1"/>
    </xf>
    <xf numFmtId="0" fontId="48" fillId="15" borderId="33" xfId="0" applyFont="1" applyFill="1" applyBorder="1" applyAlignment="1">
      <alignment horizontal="center" vertical="top" wrapText="1"/>
    </xf>
    <xf numFmtId="0" fontId="48" fillId="0" borderId="50" xfId="0" applyFont="1" applyBorder="1" applyAlignment="1">
      <alignment horizontal="center" vertical="top" wrapText="1"/>
    </xf>
    <xf numFmtId="1" fontId="41" fillId="0" borderId="38" xfId="0" applyNumberFormat="1" applyFont="1" applyBorder="1" applyAlignment="1">
      <alignment horizontal="center" vertical="top" wrapText="1"/>
    </xf>
    <xf numFmtId="0" fontId="29" fillId="15" borderId="5" xfId="0" applyFont="1" applyFill="1" applyBorder="1" applyAlignment="1">
      <alignment horizontal="center" vertical="top" wrapText="1"/>
    </xf>
    <xf numFmtId="0" fontId="30" fillId="15" borderId="5" xfId="0" applyFont="1" applyFill="1" applyBorder="1" applyAlignment="1">
      <alignment horizontal="center" vertical="top" wrapText="1"/>
    </xf>
    <xf numFmtId="0" fontId="23" fillId="0" borderId="26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25" fillId="0" borderId="21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0" fillId="0" borderId="18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23" fillId="0" borderId="18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top" wrapText="1"/>
    </xf>
    <xf numFmtId="0" fontId="23" fillId="0" borderId="23" xfId="0" applyFont="1" applyBorder="1" applyAlignment="1">
      <alignment vertical="top" wrapText="1"/>
    </xf>
    <xf numFmtId="0" fontId="23" fillId="0" borderId="31" xfId="0" applyFont="1" applyBorder="1" applyAlignment="1">
      <alignment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20" fillId="0" borderId="18" xfId="0" applyFont="1" applyBorder="1" applyAlignment="1">
      <alignment vertical="top" wrapText="1"/>
    </xf>
    <xf numFmtId="0" fontId="20" fillId="0" borderId="41" xfId="0" applyFont="1" applyBorder="1" applyAlignment="1">
      <alignment vertical="top" wrapText="1"/>
    </xf>
    <xf numFmtId="0" fontId="13" fillId="15" borderId="9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51" xfId="0" applyFont="1" applyBorder="1" applyAlignment="1">
      <alignment horizontal="center" vertical="top" wrapText="1"/>
    </xf>
    <xf numFmtId="0" fontId="14" fillId="9" borderId="52" xfId="0" applyFont="1" applyFill="1" applyBorder="1" applyAlignment="1">
      <alignment vertical="top" wrapText="1"/>
    </xf>
    <xf numFmtId="0" fontId="14" fillId="9" borderId="5" xfId="0" applyFont="1" applyFill="1" applyBorder="1" applyAlignment="1">
      <alignment horizontal="center" vertical="top" wrapText="1"/>
    </xf>
    <xf numFmtId="0" fontId="13" fillId="15" borderId="5" xfId="0" applyFont="1" applyFill="1" applyBorder="1" applyAlignment="1">
      <alignment horizontal="center" vertical="top" wrapText="1"/>
    </xf>
    <xf numFmtId="0" fontId="17" fillId="0" borderId="23" xfId="0" applyFont="1" applyBorder="1" applyAlignment="1">
      <alignment vertical="top" wrapText="1"/>
    </xf>
    <xf numFmtId="0" fontId="18" fillId="0" borderId="23" xfId="0" applyFont="1" applyBorder="1" applyAlignment="1">
      <alignment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53" xfId="0" applyFont="1" applyBorder="1" applyAlignment="1">
      <alignment horizontal="center" vertical="top" wrapText="1"/>
    </xf>
    <xf numFmtId="0" fontId="46" fillId="0" borderId="1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vertical="top" wrapText="1"/>
    </xf>
    <xf numFmtId="0" fontId="44" fillId="13" borderId="19" xfId="0" applyFont="1" applyFill="1" applyBorder="1" applyAlignment="1">
      <alignment horizontal="center" vertical="top" wrapText="1"/>
    </xf>
    <xf numFmtId="0" fontId="44" fillId="13" borderId="0" xfId="0" applyFont="1" applyFill="1" applyBorder="1" applyAlignment="1">
      <alignment horizontal="center" vertical="top" wrapText="1"/>
    </xf>
    <xf numFmtId="0" fontId="44" fillId="14" borderId="20" xfId="0" applyFont="1" applyFill="1" applyBorder="1" applyAlignment="1">
      <alignment horizontal="center" vertical="top" wrapText="1"/>
    </xf>
    <xf numFmtId="0" fontId="37" fillId="13" borderId="20" xfId="0" applyFont="1" applyFill="1" applyBorder="1" applyAlignment="1">
      <alignment horizontal="center" vertical="top" wrapText="1"/>
    </xf>
    <xf numFmtId="0" fontId="44" fillId="14" borderId="21" xfId="0" applyFont="1" applyFill="1" applyBorder="1" applyAlignment="1">
      <alignment horizontal="center" vertical="top" wrapText="1"/>
    </xf>
    <xf numFmtId="0" fontId="44" fillId="13" borderId="20" xfId="0" applyFont="1" applyFill="1" applyBorder="1" applyAlignment="1">
      <alignment horizontal="center" vertical="top" wrapText="1"/>
    </xf>
    <xf numFmtId="0" fontId="42" fillId="13" borderId="18" xfId="0" applyFont="1" applyFill="1" applyBorder="1" applyAlignment="1">
      <alignment horizontal="center" vertical="top" wrapText="1"/>
    </xf>
    <xf numFmtId="0" fontId="42" fillId="13" borderId="19" xfId="0" applyFont="1" applyFill="1" applyBorder="1" applyAlignment="1">
      <alignment horizontal="center" vertical="top" wrapText="1"/>
    </xf>
    <xf numFmtId="0" fontId="42" fillId="0" borderId="0" xfId="0" applyFont="1" applyBorder="1" applyAlignment="1">
      <alignment vertical="top" wrapText="1"/>
    </xf>
    <xf numFmtId="0" fontId="42" fillId="13" borderId="26" xfId="0" applyFont="1" applyFill="1" applyBorder="1" applyAlignment="1">
      <alignment horizontal="center" vertical="top" wrapText="1"/>
    </xf>
    <xf numFmtId="0" fontId="42" fillId="13" borderId="1" xfId="0" applyFont="1" applyFill="1" applyBorder="1" applyAlignment="1">
      <alignment horizontal="center" vertical="top" wrapText="1"/>
    </xf>
    <xf numFmtId="0" fontId="41" fillId="0" borderId="0" xfId="0" applyFont="1" applyBorder="1" applyAlignment="1">
      <alignment vertical="top" wrapText="1"/>
    </xf>
    <xf numFmtId="0" fontId="38" fillId="0" borderId="0" xfId="0" applyFont="1" applyBorder="1" applyAlignment="1">
      <alignment vertical="top" wrapText="1"/>
    </xf>
    <xf numFmtId="0" fontId="38" fillId="13" borderId="23" xfId="0" applyFont="1" applyFill="1" applyBorder="1" applyAlignment="1">
      <alignment vertical="top" wrapText="1"/>
    </xf>
    <xf numFmtId="0" fontId="39" fillId="13" borderId="23" xfId="0" applyFont="1" applyFill="1" applyBorder="1" applyAlignment="1">
      <alignment vertical="top" wrapText="1"/>
    </xf>
    <xf numFmtId="0" fontId="39" fillId="13" borderId="23" xfId="0" applyFont="1" applyFill="1" applyBorder="1" applyAlignment="1">
      <alignment horizontal="center" vertical="top" wrapText="1"/>
    </xf>
    <xf numFmtId="0" fontId="42" fillId="13" borderId="41" xfId="0" applyFont="1" applyFill="1" applyBorder="1" applyAlignment="1">
      <alignment horizontal="center" vertical="top" wrapText="1"/>
    </xf>
    <xf numFmtId="0" fontId="39" fillId="13" borderId="0" xfId="0" applyFont="1" applyFill="1" applyBorder="1" applyAlignment="1">
      <alignment horizontal="center" vertical="top" wrapText="1"/>
    </xf>
    <xf numFmtId="0" fontId="39" fillId="13" borderId="19" xfId="0" applyFont="1" applyFill="1" applyBorder="1" applyAlignment="1">
      <alignment horizontal="center" vertical="top" wrapText="1"/>
    </xf>
    <xf numFmtId="0" fontId="42" fillId="13" borderId="31" xfId="0" applyFont="1" applyFill="1" applyBorder="1" applyAlignment="1">
      <alignment vertical="top" wrapText="1"/>
    </xf>
    <xf numFmtId="0" fontId="39" fillId="13" borderId="17" xfId="0" applyFont="1" applyFill="1" applyBorder="1" applyAlignment="1">
      <alignment vertical="top" wrapText="1"/>
    </xf>
    <xf numFmtId="0" fontId="36" fillId="13" borderId="0" xfId="0" applyFont="1" applyFill="1" applyBorder="1" applyAlignment="1">
      <alignment horizontal="center" vertical="top" wrapText="1"/>
    </xf>
    <xf numFmtId="0" fontId="36" fillId="13" borderId="0" xfId="0" applyFont="1" applyFill="1" applyBorder="1" applyAlignment="1">
      <alignment vertical="top" wrapText="1"/>
    </xf>
    <xf numFmtId="0" fontId="29" fillId="13" borderId="2" xfId="0" applyFont="1" applyFill="1" applyBorder="1" applyAlignment="1">
      <alignment horizontal="center" vertical="top" wrapText="1"/>
    </xf>
    <xf numFmtId="0" fontId="29" fillId="13" borderId="3" xfId="0" applyFont="1" applyFill="1" applyBorder="1" applyAlignment="1">
      <alignment horizontal="center" vertical="top" wrapText="1"/>
    </xf>
    <xf numFmtId="0" fontId="29" fillId="13" borderId="4" xfId="0" applyFont="1" applyFill="1" applyBorder="1" applyAlignment="1">
      <alignment horizontal="center" vertical="top" wrapText="1"/>
    </xf>
    <xf numFmtId="0" fontId="30" fillId="13" borderId="2" xfId="0" applyFont="1" applyFill="1" applyBorder="1" applyAlignment="1">
      <alignment horizontal="center" vertical="top" wrapText="1"/>
    </xf>
    <xf numFmtId="0" fontId="30" fillId="13" borderId="3" xfId="0" applyFont="1" applyFill="1" applyBorder="1" applyAlignment="1">
      <alignment horizontal="center" vertical="top" wrapText="1"/>
    </xf>
    <xf numFmtId="0" fontId="30" fillId="13" borderId="4" xfId="0" applyFont="1" applyFill="1" applyBorder="1" applyAlignment="1">
      <alignment horizontal="center" vertical="top" wrapText="1"/>
    </xf>
    <xf numFmtId="0" fontId="36" fillId="13" borderId="24" xfId="0" applyFont="1" applyFill="1" applyBorder="1" applyAlignment="1">
      <alignment horizontal="center" vertical="top" wrapText="1"/>
    </xf>
    <xf numFmtId="0" fontId="36" fillId="13" borderId="32" xfId="0" applyFont="1" applyFill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9" fillId="0" borderId="19" xfId="0" applyFont="1" applyBorder="1" applyAlignment="1">
      <alignment horizontal="center" vertical="top" wrapText="1"/>
    </xf>
    <xf numFmtId="0" fontId="38" fillId="0" borderId="24" xfId="0" applyFont="1" applyBorder="1" applyAlignment="1">
      <alignment vertical="top" wrapText="1"/>
    </xf>
    <xf numFmtId="0" fontId="39" fillId="0" borderId="23" xfId="0" applyFont="1" applyBorder="1" applyAlignment="1">
      <alignment vertical="top" wrapText="1"/>
    </xf>
    <xf numFmtId="0" fontId="39" fillId="0" borderId="21" xfId="0" applyFont="1" applyBorder="1" applyAlignment="1">
      <alignment horizontal="center" vertical="top" wrapText="1"/>
    </xf>
    <xf numFmtId="0" fontId="39" fillId="0" borderId="18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52" fillId="0" borderId="21" xfId="0" applyFont="1" applyBorder="1" applyAlignment="1">
      <alignment horizontal="center" vertical="top" wrapText="1"/>
    </xf>
    <xf numFmtId="0" fontId="32" fillId="0" borderId="53" xfId="0" applyFont="1" applyBorder="1" applyAlignment="1">
      <alignment horizontal="center" vertical="top" wrapText="1"/>
    </xf>
    <xf numFmtId="0" fontId="32" fillId="0" borderId="41" xfId="0" applyFont="1" applyBorder="1" applyAlignment="1">
      <alignment horizontal="center" vertical="top" wrapText="1"/>
    </xf>
    <xf numFmtId="0" fontId="30" fillId="0" borderId="53" xfId="0" applyFont="1" applyBorder="1" applyAlignment="1">
      <alignment vertical="top" wrapText="1"/>
    </xf>
    <xf numFmtId="0" fontId="32" fillId="0" borderId="53" xfId="0" applyFont="1" applyBorder="1" applyAlignment="1">
      <alignment vertical="top" wrapText="1"/>
    </xf>
    <xf numFmtId="0" fontId="52" fillId="0" borderId="19" xfId="0" applyFont="1" applyBorder="1" applyAlignment="1">
      <alignment horizontal="center" vertical="top" wrapText="1"/>
    </xf>
    <xf numFmtId="0" fontId="52" fillId="0" borderId="0" xfId="0" applyFont="1" applyBorder="1" applyAlignment="1">
      <alignment horizontal="center" vertical="top" wrapText="1"/>
    </xf>
    <xf numFmtId="0" fontId="52" fillId="0" borderId="20" xfId="0" applyFont="1" applyBorder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 wrapText="1"/>
    </xf>
    <xf numFmtId="0" fontId="32" fillId="0" borderId="19" xfId="0" applyFont="1" applyBorder="1" applyAlignment="1">
      <alignment horizontal="center" vertical="top" wrapText="1"/>
    </xf>
    <xf numFmtId="0" fontId="50" fillId="0" borderId="24" xfId="0" applyFont="1" applyBorder="1" applyAlignment="1">
      <alignment horizontal="center" vertical="top" wrapText="1"/>
    </xf>
    <xf numFmtId="0" fontId="50" fillId="0" borderId="32" xfId="0" applyFont="1" applyBorder="1" applyAlignment="1">
      <alignment horizontal="center" vertical="top" wrapText="1"/>
    </xf>
    <xf numFmtId="0" fontId="32" fillId="0" borderId="0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0" fontId="32" fillId="0" borderId="31" xfId="0" applyFont="1" applyBorder="1" applyAlignment="1">
      <alignment vertical="top" wrapText="1"/>
    </xf>
    <xf numFmtId="0" fontId="32" fillId="0" borderId="24" xfId="0" applyFont="1" applyBorder="1" applyAlignment="1">
      <alignment horizontal="center" vertical="top" wrapText="1"/>
    </xf>
    <xf numFmtId="0" fontId="32" fillId="0" borderId="32" xfId="0" applyFont="1" applyBorder="1" applyAlignment="1">
      <alignment horizontal="center" vertical="top" wrapText="1"/>
    </xf>
    <xf numFmtId="0" fontId="36" fillId="0" borderId="23" xfId="0" applyFont="1" applyBorder="1" applyAlignment="1">
      <alignment vertical="top" wrapText="1"/>
    </xf>
    <xf numFmtId="0" fontId="46" fillId="0" borderId="23" xfId="0" applyFont="1" applyBorder="1" applyAlignment="1">
      <alignment vertical="top" wrapText="1"/>
    </xf>
    <xf numFmtId="0" fontId="46" fillId="0" borderId="23" xfId="0" applyFont="1" applyBorder="1" applyAlignment="1">
      <alignment horizontal="center" vertical="top" wrapText="1"/>
    </xf>
    <xf numFmtId="0" fontId="46" fillId="0" borderId="0" xfId="0" applyFont="1" applyBorder="1" applyAlignment="1">
      <alignment horizontal="center" vertical="top" wrapText="1"/>
    </xf>
    <xf numFmtId="0" fontId="46" fillId="0" borderId="19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46" fillId="0" borderId="5" xfId="0" applyFont="1" applyBorder="1" applyAlignment="1">
      <alignment horizontal="center" vertical="top" wrapText="1"/>
    </xf>
    <xf numFmtId="0" fontId="46" fillId="0" borderId="2" xfId="0" applyFont="1" applyBorder="1" applyAlignment="1">
      <alignment horizontal="center" vertical="top" wrapText="1"/>
    </xf>
    <xf numFmtId="0" fontId="46" fillId="0" borderId="9" xfId="0" applyFont="1" applyBorder="1" applyAlignment="1">
      <alignment vertical="top" wrapText="1"/>
    </xf>
    <xf numFmtId="0" fontId="29" fillId="0" borderId="5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 wrapText="1"/>
    </xf>
    <xf numFmtId="0" fontId="36" fillId="0" borderId="24" xfId="0" applyFont="1" applyBorder="1" applyAlignment="1">
      <alignment horizontal="center" vertical="top" wrapText="1"/>
    </xf>
    <xf numFmtId="0" fontId="36" fillId="0" borderId="32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</cellXfs>
  <cellStyles count="20">
    <cellStyle name="Accent" xfId="1"/>
    <cellStyle name="Accent 1" xfId="2"/>
    <cellStyle name="Accent 2" xfId="3"/>
    <cellStyle name="Accent 3" xfId="4"/>
    <cellStyle name="Bad" xfId="5"/>
    <cellStyle name="En-tête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al" xfId="0" builtinId="0"/>
    <cellStyle name="Résultat" xfId="14"/>
    <cellStyle name="Résultat2" xfId="15"/>
    <cellStyle name="Status" xfId="16"/>
    <cellStyle name="Text" xfId="17"/>
    <cellStyle name="Titre1" xfId="18"/>
    <cellStyle name="Warning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CCCCC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DDDDDD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E18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7" Type="http://schemas.openxmlformats.org/officeDocument/2006/relationships/image" Target="../media/image12.png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213360</xdr:colOff>
      <xdr:row>53</xdr:row>
      <xdr:rowOff>175260</xdr:rowOff>
    </xdr:from>
    <xdr:to>
      <xdr:col>19</xdr:col>
      <xdr:colOff>114300</xdr:colOff>
      <xdr:row>54</xdr:row>
      <xdr:rowOff>167640</xdr:rowOff>
    </xdr:to>
    <xdr:pic>
      <xdr:nvPicPr>
        <xdr:cNvPr id="1036" name="Image 3">
          <a:extLst>
            <a:ext uri="{FF2B5EF4-FFF2-40B4-BE49-F238E27FC236}">
              <a16:creationId xmlns:a16="http://schemas.microsoft.com/office/drawing/2014/main" id="{8F060E97-3CFA-4EB4-98E2-55E0056F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3980" y="23538180"/>
          <a:ext cx="6934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19</xdr:col>
      <xdr:colOff>160020</xdr:colOff>
      <xdr:row>54</xdr:row>
      <xdr:rowOff>198120</xdr:rowOff>
    </xdr:from>
    <xdr:to>
      <xdr:col>19</xdr:col>
      <xdr:colOff>701040</xdr:colOff>
      <xdr:row>54</xdr:row>
      <xdr:rowOff>198120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32518745-662D-4147-85F8-FC500E0C9E8D}"/>
            </a:ext>
          </a:extLst>
        </xdr:cNvPr>
        <xdr:cNvSpPr>
          <a:spLocks noChangeShapeType="1"/>
        </xdr:cNvSpPr>
      </xdr:nvSpPr>
      <xdr:spPr bwMode="auto">
        <a:xfrm>
          <a:off x="17343120" y="23896320"/>
          <a:ext cx="541020" cy="0"/>
        </a:xfrm>
        <a:prstGeom prst="line">
          <a:avLst/>
        </a:prstGeom>
        <a:noFill/>
        <a:ln w="9525">
          <a:solidFill>
            <a:srgbClr val="3465A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17</xdr:col>
      <xdr:colOff>160020</xdr:colOff>
      <xdr:row>39</xdr:row>
      <xdr:rowOff>114300</xdr:rowOff>
    </xdr:from>
    <xdr:to>
      <xdr:col>17</xdr:col>
      <xdr:colOff>693420</xdr:colOff>
      <xdr:row>41</xdr:row>
      <xdr:rowOff>0</xdr:rowOff>
    </xdr:to>
    <xdr:pic>
      <xdr:nvPicPr>
        <xdr:cNvPr id="1038" name="Image 4">
          <a:extLst>
            <a:ext uri="{FF2B5EF4-FFF2-40B4-BE49-F238E27FC236}">
              <a16:creationId xmlns:a16="http://schemas.microsoft.com/office/drawing/2014/main" id="{4C189D57-8D38-44EE-B387-93349E14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8160" y="19872960"/>
          <a:ext cx="5334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12</xdr:col>
      <xdr:colOff>434340</xdr:colOff>
      <xdr:row>53</xdr:row>
      <xdr:rowOff>220980</xdr:rowOff>
    </xdr:from>
    <xdr:to>
      <xdr:col>12</xdr:col>
      <xdr:colOff>906780</xdr:colOff>
      <xdr:row>54</xdr:row>
      <xdr:rowOff>137160</xdr:rowOff>
    </xdr:to>
    <xdr:pic>
      <xdr:nvPicPr>
        <xdr:cNvPr id="1039" name="Image 5">
          <a:extLst>
            <a:ext uri="{FF2B5EF4-FFF2-40B4-BE49-F238E27FC236}">
              <a16:creationId xmlns:a16="http://schemas.microsoft.com/office/drawing/2014/main" id="{5A1FE603-3A3F-4D8D-889C-20B84D17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9580" y="23583900"/>
          <a:ext cx="47244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13</xdr:col>
      <xdr:colOff>205740</xdr:colOff>
      <xdr:row>59</xdr:row>
      <xdr:rowOff>182880</xdr:rowOff>
    </xdr:from>
    <xdr:to>
      <xdr:col>13</xdr:col>
      <xdr:colOff>678180</xdr:colOff>
      <xdr:row>61</xdr:row>
      <xdr:rowOff>60960</xdr:rowOff>
    </xdr:to>
    <xdr:pic>
      <xdr:nvPicPr>
        <xdr:cNvPr id="1040" name="Image 6">
          <a:extLst>
            <a:ext uri="{FF2B5EF4-FFF2-40B4-BE49-F238E27FC236}">
              <a16:creationId xmlns:a16="http://schemas.microsoft.com/office/drawing/2014/main" id="{9452121C-CE60-4704-9940-C130D47F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3960" y="24963120"/>
          <a:ext cx="4724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17</xdr:col>
      <xdr:colOff>304800</xdr:colOff>
      <xdr:row>67</xdr:row>
      <xdr:rowOff>38100</xdr:rowOff>
    </xdr:from>
    <xdr:to>
      <xdr:col>19</xdr:col>
      <xdr:colOff>76200</xdr:colOff>
      <xdr:row>69</xdr:row>
      <xdr:rowOff>259080</xdr:rowOff>
    </xdr:to>
    <xdr:pic>
      <xdr:nvPicPr>
        <xdr:cNvPr id="1041" name="Image 7">
          <a:extLst>
            <a:ext uri="{FF2B5EF4-FFF2-40B4-BE49-F238E27FC236}">
              <a16:creationId xmlns:a16="http://schemas.microsoft.com/office/drawing/2014/main" id="{BC69FCC9-D989-4262-9086-AA82D600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2940" y="27028140"/>
          <a:ext cx="13563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17</xdr:col>
      <xdr:colOff>0</xdr:colOff>
      <xdr:row>69</xdr:row>
      <xdr:rowOff>7620</xdr:rowOff>
    </xdr:from>
    <xdr:to>
      <xdr:col>17</xdr:col>
      <xdr:colOff>213360</xdr:colOff>
      <xdr:row>69</xdr:row>
      <xdr:rowOff>175260</xdr:rowOff>
    </xdr:to>
    <xdr:sp macro="" textlink="">
      <xdr:nvSpPr>
        <xdr:cNvPr id="1042" name="Line 11">
          <a:extLst>
            <a:ext uri="{FF2B5EF4-FFF2-40B4-BE49-F238E27FC236}">
              <a16:creationId xmlns:a16="http://schemas.microsoft.com/office/drawing/2014/main" id="{D8B040B5-AD8C-4D13-BD41-EF95F0CB9BD3}"/>
            </a:ext>
          </a:extLst>
        </xdr:cNvPr>
        <xdr:cNvSpPr>
          <a:spLocks noChangeShapeType="1"/>
        </xdr:cNvSpPr>
      </xdr:nvSpPr>
      <xdr:spPr bwMode="auto">
        <a:xfrm flipH="1">
          <a:off x="15598140" y="27332940"/>
          <a:ext cx="213360" cy="167640"/>
        </a:xfrm>
        <a:prstGeom prst="line">
          <a:avLst/>
        </a:prstGeom>
        <a:noFill/>
        <a:ln w="9525">
          <a:solidFill>
            <a:srgbClr val="3465A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160020</xdr:colOff>
      <xdr:row>57</xdr:row>
      <xdr:rowOff>144780</xdr:rowOff>
    </xdr:from>
    <xdr:to>
      <xdr:col>8</xdr:col>
      <xdr:colOff>518160</xdr:colOff>
      <xdr:row>61</xdr:row>
      <xdr:rowOff>266700</xdr:rowOff>
    </xdr:to>
    <xdr:sp macro="" textlink="">
      <xdr:nvSpPr>
        <xdr:cNvPr id="2075" name="Line 1">
          <a:extLst>
            <a:ext uri="{FF2B5EF4-FFF2-40B4-BE49-F238E27FC236}">
              <a16:creationId xmlns:a16="http://schemas.microsoft.com/office/drawing/2014/main" id="{38928299-7406-4C93-BA6F-8AF8C867CBE5}"/>
            </a:ext>
          </a:extLst>
        </xdr:cNvPr>
        <xdr:cNvSpPr>
          <a:spLocks noChangeShapeType="1"/>
        </xdr:cNvSpPr>
      </xdr:nvSpPr>
      <xdr:spPr bwMode="auto">
        <a:xfrm>
          <a:off x="10965180" y="21861780"/>
          <a:ext cx="358140" cy="1645920"/>
        </a:xfrm>
        <a:prstGeom prst="line">
          <a:avLst/>
        </a:prstGeom>
        <a:noFill/>
        <a:ln w="9525">
          <a:solidFill>
            <a:srgbClr val="3465A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396240</xdr:colOff>
      <xdr:row>149</xdr:row>
      <xdr:rowOff>533400</xdr:rowOff>
    </xdr:from>
    <xdr:to>
      <xdr:col>4</xdr:col>
      <xdr:colOff>91440</xdr:colOff>
      <xdr:row>150</xdr:row>
      <xdr:rowOff>373380</xdr:rowOff>
    </xdr:to>
    <xdr:sp macro="" textlink="">
      <xdr:nvSpPr>
        <xdr:cNvPr id="2076" name="Line 2">
          <a:extLst>
            <a:ext uri="{FF2B5EF4-FFF2-40B4-BE49-F238E27FC236}">
              <a16:creationId xmlns:a16="http://schemas.microsoft.com/office/drawing/2014/main" id="{7ABAD83F-8D9C-47F7-B8C4-E73A8403182C}"/>
            </a:ext>
          </a:extLst>
        </xdr:cNvPr>
        <xdr:cNvSpPr>
          <a:spLocks noChangeShapeType="1"/>
        </xdr:cNvSpPr>
      </xdr:nvSpPr>
      <xdr:spPr bwMode="auto">
        <a:xfrm flipH="1">
          <a:off x="5067300" y="59039760"/>
          <a:ext cx="922020" cy="381000"/>
        </a:xfrm>
        <a:prstGeom prst="line">
          <a:avLst/>
        </a:prstGeom>
        <a:noFill/>
        <a:ln w="9525">
          <a:solidFill>
            <a:srgbClr val="3465A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7</xdr:col>
      <xdr:colOff>861060</xdr:colOff>
      <xdr:row>74</xdr:row>
      <xdr:rowOff>144780</xdr:rowOff>
    </xdr:from>
    <xdr:to>
      <xdr:col>7</xdr:col>
      <xdr:colOff>1196340</xdr:colOff>
      <xdr:row>76</xdr:row>
      <xdr:rowOff>45720</xdr:rowOff>
    </xdr:to>
    <xdr:sp macro="" textlink="">
      <xdr:nvSpPr>
        <xdr:cNvPr id="2077" name="Line 3">
          <a:extLst>
            <a:ext uri="{FF2B5EF4-FFF2-40B4-BE49-F238E27FC236}">
              <a16:creationId xmlns:a16="http://schemas.microsoft.com/office/drawing/2014/main" id="{54CB0551-4315-4717-9C05-E58FAAD0EEB9}"/>
            </a:ext>
          </a:extLst>
        </xdr:cNvPr>
        <xdr:cNvSpPr>
          <a:spLocks noChangeShapeType="1"/>
        </xdr:cNvSpPr>
      </xdr:nvSpPr>
      <xdr:spPr bwMode="auto">
        <a:xfrm flipH="1">
          <a:off x="10439400" y="28338780"/>
          <a:ext cx="335280" cy="662940"/>
        </a:xfrm>
        <a:prstGeom prst="line">
          <a:avLst/>
        </a:prstGeom>
        <a:noFill/>
        <a:ln w="9525">
          <a:solidFill>
            <a:srgbClr val="3465A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8</xdr:col>
      <xdr:colOff>114300</xdr:colOff>
      <xdr:row>84</xdr:row>
      <xdr:rowOff>403860</xdr:rowOff>
    </xdr:from>
    <xdr:to>
      <xdr:col>8</xdr:col>
      <xdr:colOff>1112520</xdr:colOff>
      <xdr:row>86</xdr:row>
      <xdr:rowOff>137160</xdr:rowOff>
    </xdr:to>
    <xdr:pic>
      <xdr:nvPicPr>
        <xdr:cNvPr id="2078" name="Image 10">
          <a:extLst>
            <a:ext uri="{FF2B5EF4-FFF2-40B4-BE49-F238E27FC236}">
              <a16:creationId xmlns:a16="http://schemas.microsoft.com/office/drawing/2014/main" id="{C5F9393D-214B-4D58-9C80-360338DB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9460" y="32407860"/>
          <a:ext cx="99822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556260</xdr:colOff>
      <xdr:row>65</xdr:row>
      <xdr:rowOff>220980</xdr:rowOff>
    </xdr:from>
    <xdr:to>
      <xdr:col>8</xdr:col>
      <xdr:colOff>754380</xdr:colOff>
      <xdr:row>67</xdr:row>
      <xdr:rowOff>358140</xdr:rowOff>
    </xdr:to>
    <xdr:pic>
      <xdr:nvPicPr>
        <xdr:cNvPr id="2079" name="Image 11">
          <a:extLst>
            <a:ext uri="{FF2B5EF4-FFF2-40B4-BE49-F238E27FC236}">
              <a16:creationId xmlns:a16="http://schemas.microsoft.com/office/drawing/2014/main" id="{A96277CB-8DBD-4156-A87E-6F3D12B9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24985980"/>
          <a:ext cx="14249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716280</xdr:colOff>
      <xdr:row>150</xdr:row>
      <xdr:rowOff>236220</xdr:rowOff>
    </xdr:from>
    <xdr:to>
      <xdr:col>4</xdr:col>
      <xdr:colOff>609600</xdr:colOff>
      <xdr:row>154</xdr:row>
      <xdr:rowOff>45720</xdr:rowOff>
    </xdr:to>
    <xdr:pic>
      <xdr:nvPicPr>
        <xdr:cNvPr id="2080" name="Image 13">
          <a:extLst>
            <a:ext uri="{FF2B5EF4-FFF2-40B4-BE49-F238E27FC236}">
              <a16:creationId xmlns:a16="http://schemas.microsoft.com/office/drawing/2014/main" id="{A0C92200-F52D-41DE-BAC4-25C47893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59283600"/>
          <a:ext cx="112014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830580</xdr:colOff>
      <xdr:row>72</xdr:row>
      <xdr:rowOff>45720</xdr:rowOff>
    </xdr:from>
    <xdr:to>
      <xdr:col>8</xdr:col>
      <xdr:colOff>281940</xdr:colOff>
      <xdr:row>74</xdr:row>
      <xdr:rowOff>350520</xdr:rowOff>
    </xdr:to>
    <xdr:pic>
      <xdr:nvPicPr>
        <xdr:cNvPr id="2081" name="Image 8">
          <a:extLst>
            <a:ext uri="{FF2B5EF4-FFF2-40B4-BE49-F238E27FC236}">
              <a16:creationId xmlns:a16="http://schemas.microsoft.com/office/drawing/2014/main" id="{2D8BE8E7-7AC3-419F-BA7E-33C20020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8920" y="27477720"/>
          <a:ext cx="67818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807720</xdr:colOff>
      <xdr:row>77</xdr:row>
      <xdr:rowOff>266700</xdr:rowOff>
    </xdr:from>
    <xdr:to>
      <xdr:col>9</xdr:col>
      <xdr:colOff>777240</xdr:colOff>
      <xdr:row>79</xdr:row>
      <xdr:rowOff>342900</xdr:rowOff>
    </xdr:to>
    <xdr:pic>
      <xdr:nvPicPr>
        <xdr:cNvPr id="2082" name="Image 9">
          <a:extLst>
            <a:ext uri="{FF2B5EF4-FFF2-40B4-BE49-F238E27FC236}">
              <a16:creationId xmlns:a16="http://schemas.microsoft.com/office/drawing/2014/main" id="{A525DB10-815B-43F7-B3B2-8E7B1F6C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2880" y="29603700"/>
          <a:ext cx="119634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960120</xdr:colOff>
      <xdr:row>148</xdr:row>
      <xdr:rowOff>198120</xdr:rowOff>
    </xdr:from>
    <xdr:to>
      <xdr:col>4</xdr:col>
      <xdr:colOff>670560</xdr:colOff>
      <xdr:row>150</xdr:row>
      <xdr:rowOff>83820</xdr:rowOff>
    </xdr:to>
    <xdr:pic>
      <xdr:nvPicPr>
        <xdr:cNvPr id="2083" name="Image 12">
          <a:extLst>
            <a:ext uri="{FF2B5EF4-FFF2-40B4-BE49-F238E27FC236}">
              <a16:creationId xmlns:a16="http://schemas.microsoft.com/office/drawing/2014/main" id="{E8F6D774-1662-4D41-A3C4-CA37268A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1180" y="58323480"/>
          <a:ext cx="93726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678180</xdr:colOff>
      <xdr:row>85</xdr:row>
      <xdr:rowOff>30480</xdr:rowOff>
    </xdr:from>
    <xdr:to>
      <xdr:col>8</xdr:col>
      <xdr:colOff>1013460</xdr:colOff>
      <xdr:row>90</xdr:row>
      <xdr:rowOff>243840</xdr:rowOff>
    </xdr:to>
    <xdr:sp macro="" textlink="">
      <xdr:nvSpPr>
        <xdr:cNvPr id="2084" name="Line 14">
          <a:extLst>
            <a:ext uri="{FF2B5EF4-FFF2-40B4-BE49-F238E27FC236}">
              <a16:creationId xmlns:a16="http://schemas.microsoft.com/office/drawing/2014/main" id="{15DC5F60-1F41-4A5B-858D-9DBCCDCC5EC3}"/>
            </a:ext>
          </a:extLst>
        </xdr:cNvPr>
        <xdr:cNvSpPr>
          <a:spLocks noChangeShapeType="1"/>
        </xdr:cNvSpPr>
      </xdr:nvSpPr>
      <xdr:spPr bwMode="auto">
        <a:xfrm flipH="1">
          <a:off x="11483340" y="32659320"/>
          <a:ext cx="335280" cy="2118360"/>
        </a:xfrm>
        <a:prstGeom prst="line">
          <a:avLst/>
        </a:prstGeom>
        <a:noFill/>
        <a:ln w="9525">
          <a:solidFill>
            <a:srgbClr val="3465A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8</xdr:col>
      <xdr:colOff>205740</xdr:colOff>
      <xdr:row>50</xdr:row>
      <xdr:rowOff>213360</xdr:rowOff>
    </xdr:from>
    <xdr:to>
      <xdr:col>8</xdr:col>
      <xdr:colOff>510540</xdr:colOff>
      <xdr:row>55</xdr:row>
      <xdr:rowOff>106680</xdr:rowOff>
    </xdr:to>
    <xdr:sp macro="" textlink="">
      <xdr:nvSpPr>
        <xdr:cNvPr id="2085" name="Line 15">
          <a:extLst>
            <a:ext uri="{FF2B5EF4-FFF2-40B4-BE49-F238E27FC236}">
              <a16:creationId xmlns:a16="http://schemas.microsoft.com/office/drawing/2014/main" id="{5EB99108-341D-46D4-AECA-C9BCB050CDA8}"/>
            </a:ext>
          </a:extLst>
        </xdr:cNvPr>
        <xdr:cNvSpPr>
          <a:spLocks noChangeShapeType="1"/>
        </xdr:cNvSpPr>
      </xdr:nvSpPr>
      <xdr:spPr bwMode="auto">
        <a:xfrm flipV="1">
          <a:off x="11010900" y="19263360"/>
          <a:ext cx="304800" cy="1798320"/>
        </a:xfrm>
        <a:prstGeom prst="line">
          <a:avLst/>
        </a:prstGeom>
        <a:noFill/>
        <a:ln w="9525">
          <a:solidFill>
            <a:srgbClr val="3465A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8</xdr:col>
      <xdr:colOff>739140</xdr:colOff>
      <xdr:row>66</xdr:row>
      <xdr:rowOff>114300</xdr:rowOff>
    </xdr:from>
    <xdr:to>
      <xdr:col>9</xdr:col>
      <xdr:colOff>990600</xdr:colOff>
      <xdr:row>66</xdr:row>
      <xdr:rowOff>259080</xdr:rowOff>
    </xdr:to>
    <xdr:sp macro="" textlink="">
      <xdr:nvSpPr>
        <xdr:cNvPr id="2086" name="Line 16">
          <a:extLst>
            <a:ext uri="{FF2B5EF4-FFF2-40B4-BE49-F238E27FC236}">
              <a16:creationId xmlns:a16="http://schemas.microsoft.com/office/drawing/2014/main" id="{B975B582-5731-46F8-A142-DAE0478F67DA}"/>
            </a:ext>
          </a:extLst>
        </xdr:cNvPr>
        <xdr:cNvSpPr>
          <a:spLocks noChangeShapeType="1"/>
        </xdr:cNvSpPr>
      </xdr:nvSpPr>
      <xdr:spPr bwMode="auto">
        <a:xfrm>
          <a:off x="11544300" y="25260300"/>
          <a:ext cx="1478280" cy="144780"/>
        </a:xfrm>
        <a:prstGeom prst="line">
          <a:avLst/>
        </a:prstGeom>
        <a:noFill/>
        <a:ln w="9525">
          <a:solidFill>
            <a:srgbClr val="3465A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960120</xdr:colOff>
      <xdr:row>71</xdr:row>
      <xdr:rowOff>228600</xdr:rowOff>
    </xdr:from>
    <xdr:to>
      <xdr:col>7</xdr:col>
      <xdr:colOff>1158240</xdr:colOff>
      <xdr:row>72</xdr:row>
      <xdr:rowOff>220980</xdr:rowOff>
    </xdr:to>
    <xdr:sp macro="" textlink="">
      <xdr:nvSpPr>
        <xdr:cNvPr id="2087" name="Line 17">
          <a:extLst>
            <a:ext uri="{FF2B5EF4-FFF2-40B4-BE49-F238E27FC236}">
              <a16:creationId xmlns:a16="http://schemas.microsoft.com/office/drawing/2014/main" id="{5EDD3071-C40D-4E91-81E3-D9F95A4820AD}"/>
            </a:ext>
          </a:extLst>
        </xdr:cNvPr>
        <xdr:cNvSpPr>
          <a:spLocks noChangeShapeType="1"/>
        </xdr:cNvSpPr>
      </xdr:nvSpPr>
      <xdr:spPr bwMode="auto">
        <a:xfrm flipH="1" flipV="1">
          <a:off x="10538460" y="27279600"/>
          <a:ext cx="198120" cy="373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8</xdr:col>
      <xdr:colOff>944880</xdr:colOff>
      <xdr:row>77</xdr:row>
      <xdr:rowOff>38100</xdr:rowOff>
    </xdr:from>
    <xdr:to>
      <xdr:col>9</xdr:col>
      <xdr:colOff>312420</xdr:colOff>
      <xdr:row>78</xdr:row>
      <xdr:rowOff>45720</xdr:rowOff>
    </xdr:to>
    <xdr:sp macro="" textlink="">
      <xdr:nvSpPr>
        <xdr:cNvPr id="2088" name="Line 18">
          <a:extLst>
            <a:ext uri="{FF2B5EF4-FFF2-40B4-BE49-F238E27FC236}">
              <a16:creationId xmlns:a16="http://schemas.microsoft.com/office/drawing/2014/main" id="{14AD2271-F3E0-460E-BE34-258831CD79C2}"/>
            </a:ext>
          </a:extLst>
        </xdr:cNvPr>
        <xdr:cNvSpPr>
          <a:spLocks noChangeShapeType="1"/>
        </xdr:cNvSpPr>
      </xdr:nvSpPr>
      <xdr:spPr bwMode="auto">
        <a:xfrm flipH="1" flipV="1">
          <a:off x="11750040" y="29375100"/>
          <a:ext cx="594360" cy="388620"/>
        </a:xfrm>
        <a:prstGeom prst="line">
          <a:avLst/>
        </a:prstGeom>
        <a:noFill/>
        <a:ln w="9525">
          <a:solidFill>
            <a:srgbClr val="3465A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1165860</xdr:colOff>
      <xdr:row>101</xdr:row>
      <xdr:rowOff>152400</xdr:rowOff>
    </xdr:from>
    <xdr:to>
      <xdr:col>9</xdr:col>
      <xdr:colOff>213360</xdr:colOff>
      <xdr:row>103</xdr:row>
      <xdr:rowOff>297180</xdr:rowOff>
    </xdr:to>
    <xdr:pic>
      <xdr:nvPicPr>
        <xdr:cNvPr id="2089" name="Picture 19">
          <a:extLst>
            <a:ext uri="{FF2B5EF4-FFF2-40B4-BE49-F238E27FC236}">
              <a16:creationId xmlns:a16="http://schemas.microsoft.com/office/drawing/2014/main" id="{8519D0D4-5BE2-4006-A33A-6379E785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39067740"/>
          <a:ext cx="150114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</xdr:colOff>
      <xdr:row>103</xdr:row>
      <xdr:rowOff>114300</xdr:rowOff>
    </xdr:from>
    <xdr:to>
      <xdr:col>10</xdr:col>
      <xdr:colOff>243840</xdr:colOff>
      <xdr:row>103</xdr:row>
      <xdr:rowOff>144780</xdr:rowOff>
    </xdr:to>
    <xdr:sp macro="" textlink="">
      <xdr:nvSpPr>
        <xdr:cNvPr id="2090" name="Line 20">
          <a:extLst>
            <a:ext uri="{FF2B5EF4-FFF2-40B4-BE49-F238E27FC236}">
              <a16:creationId xmlns:a16="http://schemas.microsoft.com/office/drawing/2014/main" id="{CB3D66F5-5098-476F-8263-9336093B914C}"/>
            </a:ext>
          </a:extLst>
        </xdr:cNvPr>
        <xdr:cNvSpPr>
          <a:spLocks noChangeShapeType="1"/>
        </xdr:cNvSpPr>
      </xdr:nvSpPr>
      <xdr:spPr bwMode="auto">
        <a:xfrm flipV="1">
          <a:off x="12100560" y="39791640"/>
          <a:ext cx="1402080" cy="30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586740</xdr:colOff>
      <xdr:row>150</xdr:row>
      <xdr:rowOff>160020</xdr:rowOff>
    </xdr:from>
    <xdr:to>
      <xdr:col>3</xdr:col>
      <xdr:colOff>1051560</xdr:colOff>
      <xdr:row>152</xdr:row>
      <xdr:rowOff>22860</xdr:rowOff>
    </xdr:to>
    <xdr:sp macro="" textlink="">
      <xdr:nvSpPr>
        <xdr:cNvPr id="2091" name="Line 21">
          <a:extLst>
            <a:ext uri="{FF2B5EF4-FFF2-40B4-BE49-F238E27FC236}">
              <a16:creationId xmlns:a16="http://schemas.microsoft.com/office/drawing/2014/main" id="{3EA334C0-2A46-45F0-B8E8-C6E2476686FD}"/>
            </a:ext>
          </a:extLst>
        </xdr:cNvPr>
        <xdr:cNvSpPr>
          <a:spLocks noChangeShapeType="1"/>
        </xdr:cNvSpPr>
      </xdr:nvSpPr>
      <xdr:spPr bwMode="auto">
        <a:xfrm flipH="1">
          <a:off x="5257800" y="59207400"/>
          <a:ext cx="464820" cy="6248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640080</xdr:colOff>
      <xdr:row>152</xdr:row>
      <xdr:rowOff>121920</xdr:rowOff>
    </xdr:from>
    <xdr:to>
      <xdr:col>3</xdr:col>
      <xdr:colOff>1005840</xdr:colOff>
      <xdr:row>152</xdr:row>
      <xdr:rowOff>228600</xdr:rowOff>
    </xdr:to>
    <xdr:sp macro="" textlink="">
      <xdr:nvSpPr>
        <xdr:cNvPr id="2092" name="Line 26">
          <a:extLst>
            <a:ext uri="{FF2B5EF4-FFF2-40B4-BE49-F238E27FC236}">
              <a16:creationId xmlns:a16="http://schemas.microsoft.com/office/drawing/2014/main" id="{3EF62FAB-3EF2-48E2-A7DD-96C8F9B70648}"/>
            </a:ext>
          </a:extLst>
        </xdr:cNvPr>
        <xdr:cNvSpPr>
          <a:spLocks noChangeShapeType="1"/>
        </xdr:cNvSpPr>
      </xdr:nvSpPr>
      <xdr:spPr bwMode="auto">
        <a:xfrm flipH="1">
          <a:off x="5311140" y="59931300"/>
          <a:ext cx="365760" cy="106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99060</xdr:colOff>
      <xdr:row>134</xdr:row>
      <xdr:rowOff>121920</xdr:rowOff>
    </xdr:from>
    <xdr:to>
      <xdr:col>10</xdr:col>
      <xdr:colOff>205740</xdr:colOff>
      <xdr:row>148</xdr:row>
      <xdr:rowOff>91440</xdr:rowOff>
    </xdr:to>
    <xdr:sp macro="" textlink="">
      <xdr:nvSpPr>
        <xdr:cNvPr id="3080" name="Ligne 1">
          <a:extLst>
            <a:ext uri="{FF2B5EF4-FFF2-40B4-BE49-F238E27FC236}">
              <a16:creationId xmlns:a16="http://schemas.microsoft.com/office/drawing/2014/main" id="{837496CC-56AF-463A-8232-0FB2FE1A7940}"/>
            </a:ext>
          </a:extLst>
        </xdr:cNvPr>
        <xdr:cNvSpPr>
          <a:spLocks noChangeShapeType="1"/>
        </xdr:cNvSpPr>
      </xdr:nvSpPr>
      <xdr:spPr bwMode="auto">
        <a:xfrm>
          <a:off x="9151620" y="38107620"/>
          <a:ext cx="3787140" cy="312420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266700</xdr:colOff>
      <xdr:row>67</xdr:row>
      <xdr:rowOff>22860</xdr:rowOff>
    </xdr:from>
    <xdr:to>
      <xdr:col>2</xdr:col>
      <xdr:colOff>480060</xdr:colOff>
      <xdr:row>68</xdr:row>
      <xdr:rowOff>0</xdr:rowOff>
    </xdr:to>
    <xdr:sp macro="" textlink="">
      <xdr:nvSpPr>
        <xdr:cNvPr id="3081" name="Line 2">
          <a:extLst>
            <a:ext uri="{FF2B5EF4-FFF2-40B4-BE49-F238E27FC236}">
              <a16:creationId xmlns:a16="http://schemas.microsoft.com/office/drawing/2014/main" id="{84B2BDC0-A3D0-4A07-838D-6AD20400005A}"/>
            </a:ext>
          </a:extLst>
        </xdr:cNvPr>
        <xdr:cNvSpPr>
          <a:spLocks noChangeShapeType="1"/>
        </xdr:cNvSpPr>
      </xdr:nvSpPr>
      <xdr:spPr bwMode="auto">
        <a:xfrm flipH="1">
          <a:off x="3185160" y="22608540"/>
          <a:ext cx="213360" cy="144780"/>
        </a:xfrm>
        <a:prstGeom prst="line">
          <a:avLst/>
        </a:prstGeom>
        <a:noFill/>
        <a:ln w="9525">
          <a:solidFill>
            <a:srgbClr val="3465A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350520</xdr:colOff>
      <xdr:row>68</xdr:row>
      <xdr:rowOff>45720</xdr:rowOff>
    </xdr:from>
    <xdr:to>
      <xdr:col>4</xdr:col>
      <xdr:colOff>38100</xdr:colOff>
      <xdr:row>70</xdr:row>
      <xdr:rowOff>182880</xdr:rowOff>
    </xdr:to>
    <xdr:pic>
      <xdr:nvPicPr>
        <xdr:cNvPr id="3082" name="Image 13">
          <a:extLst>
            <a:ext uri="{FF2B5EF4-FFF2-40B4-BE49-F238E27FC236}">
              <a16:creationId xmlns:a16="http://schemas.microsoft.com/office/drawing/2014/main" id="{5E86A1A0-1F03-4EC0-9DD2-72C264B5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2799040"/>
          <a:ext cx="9144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129540</xdr:colOff>
      <xdr:row>69</xdr:row>
      <xdr:rowOff>144780</xdr:rowOff>
    </xdr:from>
    <xdr:to>
      <xdr:col>3</xdr:col>
      <xdr:colOff>373380</xdr:colOff>
      <xdr:row>70</xdr:row>
      <xdr:rowOff>45720</xdr:rowOff>
    </xdr:to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66AF2226-E49B-4D66-9F05-EA26D8FC5347}"/>
            </a:ext>
          </a:extLst>
        </xdr:cNvPr>
        <xdr:cNvSpPr>
          <a:spLocks noChangeShapeType="1"/>
        </xdr:cNvSpPr>
      </xdr:nvSpPr>
      <xdr:spPr bwMode="auto">
        <a:xfrm flipH="1">
          <a:off x="4274820" y="23065740"/>
          <a:ext cx="243840" cy="114300"/>
        </a:xfrm>
        <a:prstGeom prst="line">
          <a:avLst/>
        </a:prstGeom>
        <a:noFill/>
        <a:ln w="9525">
          <a:solidFill>
            <a:srgbClr val="3465A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891540</xdr:colOff>
      <xdr:row>67</xdr:row>
      <xdr:rowOff>38100</xdr:rowOff>
    </xdr:from>
    <xdr:to>
      <xdr:col>4</xdr:col>
      <xdr:colOff>114300</xdr:colOff>
      <xdr:row>68</xdr:row>
      <xdr:rowOff>7620</xdr:rowOff>
    </xdr:to>
    <xdr:sp macro="" textlink="">
      <xdr:nvSpPr>
        <xdr:cNvPr id="3084" name="Line 7">
          <a:extLst>
            <a:ext uri="{FF2B5EF4-FFF2-40B4-BE49-F238E27FC236}">
              <a16:creationId xmlns:a16="http://schemas.microsoft.com/office/drawing/2014/main" id="{F69A6109-578E-47D1-B9CE-57434576C0AF}"/>
            </a:ext>
          </a:extLst>
        </xdr:cNvPr>
        <xdr:cNvSpPr>
          <a:spLocks noChangeShapeType="1"/>
        </xdr:cNvSpPr>
      </xdr:nvSpPr>
      <xdr:spPr bwMode="auto">
        <a:xfrm>
          <a:off x="3810000" y="22623780"/>
          <a:ext cx="1676400" cy="137160"/>
        </a:xfrm>
        <a:prstGeom prst="line">
          <a:avLst/>
        </a:prstGeom>
        <a:noFill/>
        <a:ln w="9525">
          <a:solidFill>
            <a:srgbClr val="3465A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tabSelected="1" zoomScale="110" zoomScaleNormal="110" workbookViewId="0"/>
  </sheetViews>
  <sheetFormatPr baseColWidth="10" defaultRowHeight="13.2"/>
  <cols>
    <col min="1" max="1" width="23.44140625" customWidth="1"/>
    <col min="2" max="2" width="15.44140625" customWidth="1"/>
    <col min="3" max="3" width="15" customWidth="1"/>
    <col min="4" max="4" width="12.33203125" customWidth="1"/>
    <col min="5" max="5" width="12.44140625" customWidth="1"/>
    <col min="6" max="6" width="15.44140625" customWidth="1"/>
    <col min="7" max="7" width="11.5546875" customWidth="1"/>
    <col min="8" max="8" width="12.5546875" customWidth="1"/>
    <col min="9" max="9" width="11.5546875" customWidth="1"/>
    <col min="10" max="10" width="12.5546875" customWidth="1"/>
    <col min="11" max="11" width="13" customWidth="1"/>
    <col min="12" max="12" width="11.5546875" customWidth="1"/>
    <col min="13" max="13" width="14.33203125" customWidth="1"/>
  </cols>
  <sheetData>
    <row r="1" spans="1:22" ht="48.15" customHeight="1">
      <c r="A1" s="2" t="s">
        <v>0</v>
      </c>
      <c r="B1" s="737" t="s">
        <v>1</v>
      </c>
      <c r="C1" s="737"/>
      <c r="D1" s="737"/>
      <c r="E1" s="737"/>
      <c r="F1" s="737"/>
      <c r="G1" s="3" t="s">
        <v>2</v>
      </c>
      <c r="H1" s="4"/>
      <c r="I1" s="4"/>
      <c r="J1" s="5"/>
      <c r="K1" s="6" t="s">
        <v>2</v>
      </c>
    </row>
    <row r="2" spans="1:22" ht="48.15" customHeight="1">
      <c r="A2" s="7"/>
      <c r="B2" s="738" t="s">
        <v>3</v>
      </c>
      <c r="C2" s="738"/>
      <c r="D2" s="738"/>
      <c r="E2" s="738"/>
      <c r="F2" s="8"/>
      <c r="G2" s="9" t="s">
        <v>4</v>
      </c>
      <c r="H2" s="10" t="s">
        <v>5</v>
      </c>
      <c r="I2" s="10" t="s">
        <v>6</v>
      </c>
      <c r="J2" s="11" t="s">
        <v>7</v>
      </c>
      <c r="K2" s="12" t="s">
        <v>8</v>
      </c>
    </row>
    <row r="3" spans="1:22" ht="48.15" customHeight="1">
      <c r="A3" s="12"/>
      <c r="B3" s="739" t="s">
        <v>9</v>
      </c>
      <c r="C3" s="739"/>
      <c r="D3" s="739"/>
      <c r="E3" s="739"/>
      <c r="F3" s="494" t="s">
        <v>10</v>
      </c>
      <c r="G3" s="9" t="s">
        <v>11</v>
      </c>
      <c r="H3" s="10" t="s">
        <v>12</v>
      </c>
      <c r="I3" s="13"/>
      <c r="J3" s="11" t="s">
        <v>13</v>
      </c>
      <c r="K3" s="12" t="s">
        <v>14</v>
      </c>
    </row>
    <row r="4" spans="1:22" ht="48.15" customHeight="1">
      <c r="A4" s="14" t="s">
        <v>15</v>
      </c>
      <c r="B4" s="15" t="s">
        <v>16</v>
      </c>
      <c r="C4" s="16" t="s">
        <v>17</v>
      </c>
      <c r="D4" s="16" t="s">
        <v>18</v>
      </c>
      <c r="E4" s="17" t="s">
        <v>19</v>
      </c>
      <c r="F4" s="495" t="s">
        <v>20</v>
      </c>
      <c r="G4" s="18"/>
      <c r="H4" s="13"/>
      <c r="I4" s="13"/>
      <c r="J4" s="19"/>
      <c r="K4" s="20"/>
    </row>
    <row r="5" spans="1:22" ht="48.15" customHeight="1">
      <c r="A5" s="7" t="s">
        <v>21</v>
      </c>
      <c r="B5" s="21">
        <v>5000</v>
      </c>
      <c r="C5" s="22"/>
      <c r="D5" s="22"/>
      <c r="E5" s="23" t="s">
        <v>22</v>
      </c>
      <c r="F5" s="491">
        <v>2500</v>
      </c>
      <c r="G5" s="25">
        <v>7500</v>
      </c>
      <c r="H5" s="26" t="s">
        <v>23</v>
      </c>
      <c r="I5" s="26" t="s">
        <v>23</v>
      </c>
      <c r="J5" s="26"/>
      <c r="K5" s="27" t="s">
        <v>23</v>
      </c>
    </row>
    <row r="6" spans="1:22" ht="48.15" customHeight="1">
      <c r="A6" s="28" t="s">
        <v>24</v>
      </c>
      <c r="B6" s="29">
        <v>710</v>
      </c>
      <c r="C6" s="30"/>
      <c r="D6" s="30"/>
      <c r="E6" s="31" t="s">
        <v>22</v>
      </c>
      <c r="F6" s="492"/>
      <c r="G6" s="33">
        <v>710</v>
      </c>
      <c r="H6" s="34" t="s">
        <v>23</v>
      </c>
      <c r="I6" s="34" t="s">
        <v>23</v>
      </c>
      <c r="J6" s="35"/>
      <c r="K6" s="36" t="s">
        <v>23</v>
      </c>
    </row>
    <row r="7" spans="1:22" ht="48.15" customHeight="1">
      <c r="A7" s="28" t="s">
        <v>25</v>
      </c>
      <c r="B7" s="29">
        <v>508</v>
      </c>
      <c r="C7" s="30"/>
      <c r="D7" s="30"/>
      <c r="E7" s="31"/>
      <c r="F7" s="492"/>
      <c r="G7" s="33">
        <v>508</v>
      </c>
      <c r="H7" s="34" t="s">
        <v>22</v>
      </c>
      <c r="I7" s="34" t="s">
        <v>23</v>
      </c>
      <c r="J7" s="35">
        <v>14</v>
      </c>
      <c r="K7" s="36" t="s">
        <v>23</v>
      </c>
    </row>
    <row r="8" spans="1:22" ht="48.15" customHeight="1">
      <c r="A8" s="28" t="s">
        <v>26</v>
      </c>
      <c r="B8" s="29"/>
      <c r="C8" s="30"/>
      <c r="D8" s="30">
        <v>4020</v>
      </c>
      <c r="E8" s="31"/>
      <c r="F8" s="492">
        <v>20</v>
      </c>
      <c r="G8" s="33">
        <v>4040</v>
      </c>
      <c r="H8" s="34" t="s">
        <v>27</v>
      </c>
      <c r="I8" s="34" t="s">
        <v>22</v>
      </c>
      <c r="J8" s="35"/>
      <c r="K8" s="36">
        <v>4040</v>
      </c>
    </row>
    <row r="9" spans="1:22" ht="48.15" customHeight="1">
      <c r="A9" s="28" t="s">
        <v>28</v>
      </c>
      <c r="B9" s="29"/>
      <c r="C9" s="30"/>
      <c r="D9" s="30"/>
      <c r="E9" s="31">
        <v>1570</v>
      </c>
      <c r="F9" s="492"/>
      <c r="G9" s="33">
        <v>1570</v>
      </c>
      <c r="H9" s="34" t="s">
        <v>27</v>
      </c>
      <c r="I9" s="34" t="s">
        <v>22</v>
      </c>
      <c r="J9" s="35"/>
      <c r="K9" s="36">
        <v>1570</v>
      </c>
    </row>
    <row r="10" spans="1:22" ht="48.15" customHeight="1">
      <c r="A10" s="28" t="s">
        <v>29</v>
      </c>
      <c r="B10" s="29"/>
      <c r="C10" s="37">
        <v>1550</v>
      </c>
      <c r="D10" s="37"/>
      <c r="E10" s="31"/>
      <c r="F10" s="492" t="s">
        <v>27</v>
      </c>
      <c r="G10" s="33">
        <v>1550</v>
      </c>
      <c r="H10" s="35">
        <v>-1550</v>
      </c>
      <c r="I10" s="35"/>
      <c r="J10" s="35"/>
      <c r="K10" s="36" t="s">
        <v>27</v>
      </c>
    </row>
    <row r="11" spans="1:22" ht="48.15" customHeight="1">
      <c r="A11" s="14" t="s">
        <v>2</v>
      </c>
      <c r="B11" s="38">
        <v>6218</v>
      </c>
      <c r="C11" s="39">
        <v>1550</v>
      </c>
      <c r="D11" s="39">
        <v>4020</v>
      </c>
      <c r="E11" s="40">
        <v>1570</v>
      </c>
      <c r="F11" s="493">
        <v>2520</v>
      </c>
      <c r="G11" s="42">
        <v>15878</v>
      </c>
      <c r="H11" s="43">
        <v>0</v>
      </c>
      <c r="I11" s="500">
        <v>1028</v>
      </c>
      <c r="J11" s="43">
        <v>14</v>
      </c>
      <c r="K11" s="44">
        <v>16920</v>
      </c>
    </row>
    <row r="12" spans="1:22" ht="48.15" customHeight="1"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22" ht="48.15" customHeight="1">
      <c r="A13" s="46" t="s">
        <v>30</v>
      </c>
      <c r="B13" s="47"/>
      <c r="C13" s="48" t="s">
        <v>31</v>
      </c>
      <c r="D13" s="48"/>
      <c r="E13" s="49"/>
      <c r="F13" s="47"/>
      <c r="G13" s="48" t="s">
        <v>30</v>
      </c>
      <c r="H13" s="48" t="s">
        <v>32</v>
      </c>
      <c r="I13" s="48"/>
      <c r="J13" s="49"/>
      <c r="K13" s="50"/>
      <c r="M13" s="727" t="s">
        <v>33</v>
      </c>
      <c r="N13" s="727"/>
      <c r="O13" s="727"/>
      <c r="P13" s="727"/>
      <c r="Q13" s="727"/>
      <c r="R13" s="727"/>
      <c r="S13" s="727"/>
      <c r="T13" s="727"/>
      <c r="U13" s="727"/>
      <c r="V13" s="727"/>
    </row>
    <row r="14" spans="1:22" ht="48.15" customHeight="1">
      <c r="A14" s="496"/>
      <c r="B14" s="740" t="s">
        <v>9</v>
      </c>
      <c r="C14" s="740"/>
      <c r="D14" s="740"/>
      <c r="E14" s="740"/>
      <c r="F14" s="497"/>
      <c r="G14" s="26"/>
      <c r="H14" s="26"/>
      <c r="I14" s="26"/>
      <c r="J14" s="504"/>
      <c r="K14" s="24" t="s">
        <v>34</v>
      </c>
      <c r="M14" s="51"/>
      <c r="N14" s="741"/>
      <c r="O14" s="741"/>
      <c r="P14" s="741"/>
      <c r="Q14" s="741"/>
      <c r="R14" s="742"/>
      <c r="S14" s="742"/>
      <c r="T14" s="742"/>
      <c r="U14" s="742"/>
      <c r="V14" s="742"/>
    </row>
    <row r="15" spans="1:22" ht="48.15" customHeight="1">
      <c r="A15" s="495" t="s">
        <v>15</v>
      </c>
      <c r="B15" s="735"/>
      <c r="C15" s="735"/>
      <c r="D15" s="735"/>
      <c r="E15" s="735"/>
      <c r="F15" s="498" t="s">
        <v>35</v>
      </c>
      <c r="G15" s="52" t="s">
        <v>36</v>
      </c>
      <c r="H15" s="34" t="s">
        <v>37</v>
      </c>
      <c r="I15" s="53" t="s">
        <v>38</v>
      </c>
      <c r="J15" s="507" t="s">
        <v>39</v>
      </c>
      <c r="K15" s="32" t="s">
        <v>40</v>
      </c>
      <c r="M15" s="54" t="s">
        <v>41</v>
      </c>
      <c r="N15" s="731" t="s">
        <v>42</v>
      </c>
      <c r="O15" s="731"/>
      <c r="P15" s="731"/>
      <c r="Q15" s="731"/>
      <c r="R15" s="731" t="s">
        <v>43</v>
      </c>
      <c r="S15" s="731"/>
      <c r="T15" s="731"/>
      <c r="U15" s="731"/>
      <c r="V15" s="731"/>
    </row>
    <row r="16" spans="1:22" ht="48.15" customHeight="1">
      <c r="A16" s="495" t="s">
        <v>44</v>
      </c>
      <c r="B16" s="499" t="s">
        <v>16</v>
      </c>
      <c r="C16" s="500" t="s">
        <v>45</v>
      </c>
      <c r="D16" s="500" t="s">
        <v>18</v>
      </c>
      <c r="E16" s="501" t="s">
        <v>19</v>
      </c>
      <c r="F16" s="498" t="s">
        <v>46</v>
      </c>
      <c r="G16" s="45"/>
      <c r="H16" s="53"/>
      <c r="I16" s="53" t="s">
        <v>47</v>
      </c>
      <c r="J16" s="510"/>
      <c r="K16" s="55"/>
      <c r="M16" s="56"/>
      <c r="N16" s="732" t="s">
        <v>48</v>
      </c>
      <c r="O16" s="732"/>
      <c r="P16" s="732"/>
      <c r="Q16" s="732"/>
      <c r="R16" s="730" t="s">
        <v>49</v>
      </c>
      <c r="S16" s="730"/>
      <c r="T16" s="58" t="s">
        <v>50</v>
      </c>
      <c r="U16" s="58" t="s">
        <v>51</v>
      </c>
      <c r="V16" s="59" t="s">
        <v>52</v>
      </c>
    </row>
    <row r="17" spans="1:23" ht="48.15" customHeight="1">
      <c r="A17" s="496" t="s">
        <v>21</v>
      </c>
      <c r="B17" s="502">
        <v>2200</v>
      </c>
      <c r="C17" s="503">
        <v>110</v>
      </c>
      <c r="D17" s="503">
        <v>1080</v>
      </c>
      <c r="E17" s="504">
        <v>264</v>
      </c>
      <c r="F17" s="502">
        <v>2160</v>
      </c>
      <c r="G17" s="26" t="s">
        <v>53</v>
      </c>
      <c r="H17" s="26">
        <v>1440</v>
      </c>
      <c r="I17" s="26" t="s">
        <v>54</v>
      </c>
      <c r="J17" s="504">
        <v>2520</v>
      </c>
      <c r="K17" s="24" t="s">
        <v>54</v>
      </c>
      <c r="M17" s="60"/>
      <c r="N17" s="61" t="s">
        <v>55</v>
      </c>
      <c r="O17" s="61" t="s">
        <v>56</v>
      </c>
      <c r="P17" s="61" t="s">
        <v>18</v>
      </c>
      <c r="Q17" s="62" t="s">
        <v>57</v>
      </c>
      <c r="R17" s="61" t="s">
        <v>46</v>
      </c>
      <c r="S17" s="62" t="s">
        <v>58</v>
      </c>
      <c r="T17" s="63"/>
      <c r="U17" s="63"/>
      <c r="V17" s="64"/>
    </row>
    <row r="18" spans="1:23" ht="48.15" customHeight="1">
      <c r="A18" s="505" t="s">
        <v>24</v>
      </c>
      <c r="B18" s="498">
        <v>60</v>
      </c>
      <c r="C18" s="506">
        <v>13</v>
      </c>
      <c r="D18" s="506">
        <v>180</v>
      </c>
      <c r="E18" s="507">
        <v>72</v>
      </c>
      <c r="F18" s="498">
        <v>816</v>
      </c>
      <c r="G18" s="35" t="s">
        <v>53</v>
      </c>
      <c r="H18" s="34">
        <v>0</v>
      </c>
      <c r="I18" s="34" t="s">
        <v>54</v>
      </c>
      <c r="J18" s="507">
        <v>0</v>
      </c>
      <c r="K18" s="32" t="s">
        <v>54</v>
      </c>
      <c r="M18" s="65" t="s">
        <v>59</v>
      </c>
      <c r="N18" s="58" t="s">
        <v>60</v>
      </c>
      <c r="O18" s="58" t="s">
        <v>60</v>
      </c>
      <c r="P18" s="58" t="s">
        <v>61</v>
      </c>
      <c r="Q18" s="59" t="s">
        <v>61</v>
      </c>
      <c r="R18" s="58" t="s">
        <v>61</v>
      </c>
      <c r="S18" s="58" t="s">
        <v>61</v>
      </c>
      <c r="T18" s="58" t="s">
        <v>61</v>
      </c>
      <c r="U18" s="58" t="s">
        <v>60</v>
      </c>
      <c r="V18" s="59" t="s">
        <v>60</v>
      </c>
    </row>
    <row r="19" spans="1:23" ht="48.15" customHeight="1">
      <c r="A19" s="505" t="s">
        <v>25</v>
      </c>
      <c r="B19" s="498">
        <v>360</v>
      </c>
      <c r="C19" s="506">
        <v>22</v>
      </c>
      <c r="D19" s="506">
        <v>138</v>
      </c>
      <c r="E19" s="507">
        <v>12</v>
      </c>
      <c r="F19" s="498">
        <v>132</v>
      </c>
      <c r="G19" s="35" t="s">
        <v>53</v>
      </c>
      <c r="H19" s="34" t="s">
        <v>53</v>
      </c>
      <c r="I19" s="34" t="s">
        <v>53</v>
      </c>
      <c r="J19" s="507">
        <v>10</v>
      </c>
      <c r="K19" s="32">
        <v>674</v>
      </c>
      <c r="M19" s="65" t="s">
        <v>62</v>
      </c>
      <c r="N19" s="58" t="s">
        <v>60</v>
      </c>
      <c r="O19" s="58" t="s">
        <v>60</v>
      </c>
      <c r="P19" s="58" t="s">
        <v>61</v>
      </c>
      <c r="Q19" s="59" t="s">
        <v>61</v>
      </c>
      <c r="R19" s="58" t="s">
        <v>61</v>
      </c>
      <c r="S19" s="58" t="s">
        <v>61</v>
      </c>
      <c r="T19" s="58" t="s">
        <v>61</v>
      </c>
      <c r="U19" s="58" t="s">
        <v>60</v>
      </c>
      <c r="V19" s="59" t="s">
        <v>60</v>
      </c>
    </row>
    <row r="20" spans="1:23" ht="48.15" customHeight="1">
      <c r="A20" s="505" t="s">
        <v>26</v>
      </c>
      <c r="B20" s="498">
        <v>600</v>
      </c>
      <c r="C20" s="506">
        <v>200</v>
      </c>
      <c r="D20" s="506">
        <v>674</v>
      </c>
      <c r="E20" s="507">
        <v>240</v>
      </c>
      <c r="F20" s="498">
        <v>1600</v>
      </c>
      <c r="G20" s="35" t="s">
        <v>53</v>
      </c>
      <c r="H20" s="34" t="s">
        <v>53</v>
      </c>
      <c r="I20" s="34" t="s">
        <v>53</v>
      </c>
      <c r="J20" s="507">
        <v>600</v>
      </c>
      <c r="K20" s="32">
        <v>3914</v>
      </c>
      <c r="M20" s="65" t="s">
        <v>63</v>
      </c>
      <c r="N20" s="58" t="s">
        <v>60</v>
      </c>
      <c r="O20" s="58" t="s">
        <v>60</v>
      </c>
      <c r="P20" s="58" t="s">
        <v>61</v>
      </c>
      <c r="Q20" s="59" t="s">
        <v>61</v>
      </c>
      <c r="R20" s="58" t="s">
        <v>61</v>
      </c>
      <c r="S20" s="58" t="s">
        <v>61</v>
      </c>
      <c r="T20" s="58" t="s">
        <v>61</v>
      </c>
      <c r="U20" s="58" t="s">
        <v>60</v>
      </c>
      <c r="V20" s="59" t="s">
        <v>60</v>
      </c>
    </row>
    <row r="21" spans="1:23" ht="48.15" customHeight="1">
      <c r="A21" s="505" t="s">
        <v>28</v>
      </c>
      <c r="B21" s="498">
        <v>20</v>
      </c>
      <c r="C21" s="506">
        <v>10</v>
      </c>
      <c r="D21" s="506">
        <v>60</v>
      </c>
      <c r="E21" s="507" t="s">
        <v>64</v>
      </c>
      <c r="F21" s="498">
        <v>80</v>
      </c>
      <c r="G21" s="35" t="s">
        <v>54</v>
      </c>
      <c r="H21" s="34" t="s">
        <v>53</v>
      </c>
      <c r="I21" s="34" t="s">
        <v>53</v>
      </c>
      <c r="J21" s="507">
        <v>0</v>
      </c>
      <c r="K21" s="32" t="s">
        <v>54</v>
      </c>
      <c r="M21" s="65" t="s">
        <v>26</v>
      </c>
      <c r="N21" s="58" t="s">
        <v>60</v>
      </c>
      <c r="O21" s="58" t="s">
        <v>60</v>
      </c>
      <c r="P21" s="58" t="s">
        <v>60</v>
      </c>
      <c r="Q21" s="59" t="s">
        <v>60</v>
      </c>
      <c r="R21" s="58" t="s">
        <v>60</v>
      </c>
      <c r="S21" s="58" t="s">
        <v>60</v>
      </c>
      <c r="T21" s="58" t="s">
        <v>60</v>
      </c>
      <c r="U21" s="58" t="s">
        <v>60</v>
      </c>
      <c r="V21" s="59" t="s">
        <v>60</v>
      </c>
    </row>
    <row r="22" spans="1:23" ht="48.15" customHeight="1">
      <c r="A22" s="505" t="s">
        <v>29</v>
      </c>
      <c r="B22" s="498" t="s">
        <v>65</v>
      </c>
      <c r="C22" s="508" t="s">
        <v>65</v>
      </c>
      <c r="D22" s="508" t="s">
        <v>65</v>
      </c>
      <c r="E22" s="507" t="s">
        <v>65</v>
      </c>
      <c r="F22" s="498" t="s">
        <v>65</v>
      </c>
      <c r="G22" s="35" t="s">
        <v>65</v>
      </c>
      <c r="H22" s="35" t="s">
        <v>65</v>
      </c>
      <c r="I22" s="35" t="s">
        <v>65</v>
      </c>
      <c r="J22" s="507" t="s">
        <v>65</v>
      </c>
      <c r="K22" s="32" t="s">
        <v>65</v>
      </c>
      <c r="M22" s="65" t="s">
        <v>66</v>
      </c>
      <c r="N22" s="58" t="s">
        <v>60</v>
      </c>
      <c r="O22" s="58" t="s">
        <v>60</v>
      </c>
      <c r="P22" s="58" t="s">
        <v>60</v>
      </c>
      <c r="Q22" s="59" t="s">
        <v>60</v>
      </c>
      <c r="R22" s="58" t="s">
        <v>60</v>
      </c>
      <c r="S22" s="58" t="s">
        <v>60</v>
      </c>
      <c r="T22" s="58" t="s">
        <v>60</v>
      </c>
      <c r="U22" s="58" t="s">
        <v>60</v>
      </c>
      <c r="V22" s="59" t="s">
        <v>60</v>
      </c>
    </row>
    <row r="23" spans="1:23" ht="48.15" customHeight="1">
      <c r="A23" s="509" t="s">
        <v>67</v>
      </c>
      <c r="B23" s="499">
        <v>3240</v>
      </c>
      <c r="C23" s="500">
        <v>355</v>
      </c>
      <c r="D23" s="500">
        <v>2132</v>
      </c>
      <c r="E23" s="501">
        <v>588</v>
      </c>
      <c r="F23" s="499">
        <v>4788</v>
      </c>
      <c r="G23" s="43" t="s">
        <v>54</v>
      </c>
      <c r="H23" s="43">
        <v>1440</v>
      </c>
      <c r="I23" s="43" t="s">
        <v>54</v>
      </c>
      <c r="J23" s="501">
        <v>3130</v>
      </c>
      <c r="K23" s="41" t="s">
        <v>54</v>
      </c>
      <c r="M23" s="66" t="s">
        <v>29</v>
      </c>
      <c r="N23" s="61" t="s">
        <v>68</v>
      </c>
      <c r="O23" s="61" t="s">
        <v>68</v>
      </c>
      <c r="P23" s="61" t="s">
        <v>64</v>
      </c>
      <c r="Q23" s="62" t="s">
        <v>68</v>
      </c>
      <c r="R23" s="61" t="s">
        <v>68</v>
      </c>
      <c r="S23" s="61" t="s">
        <v>68</v>
      </c>
      <c r="T23" s="61" t="s">
        <v>68</v>
      </c>
      <c r="U23" s="61" t="s">
        <v>68</v>
      </c>
      <c r="V23" s="67" t="s">
        <v>64</v>
      </c>
    </row>
    <row r="24" spans="1:23" ht="25.8" thickBot="1">
      <c r="A24" s="2"/>
      <c r="B24" s="736"/>
      <c r="C24" s="736"/>
      <c r="D24" s="736"/>
      <c r="E24" s="736"/>
      <c r="F24" s="736"/>
      <c r="G24" s="68"/>
      <c r="H24" s="69"/>
      <c r="I24" s="69"/>
      <c r="J24" s="69"/>
      <c r="K24" s="68"/>
    </row>
    <row r="25" spans="1:23" ht="30" customHeight="1" thickBot="1">
      <c r="A25" s="468" t="s">
        <v>187</v>
      </c>
      <c r="B25" s="469"/>
      <c r="C25" s="469"/>
      <c r="M25" s="54" t="s">
        <v>41</v>
      </c>
      <c r="N25" s="731" t="s">
        <v>42</v>
      </c>
      <c r="O25" s="731"/>
      <c r="P25" s="731"/>
      <c r="Q25" s="731"/>
      <c r="R25" s="731" t="s">
        <v>43</v>
      </c>
      <c r="S25" s="731"/>
      <c r="T25" s="731"/>
      <c r="U25" s="731"/>
      <c r="V25" s="731"/>
      <c r="W25" s="59"/>
    </row>
    <row r="26" spans="1:23" ht="51" customHeight="1" thickBot="1">
      <c r="A26" s="496"/>
      <c r="B26" s="551" t="s">
        <v>188</v>
      </c>
      <c r="C26" s="552" t="s">
        <v>189</v>
      </c>
      <c r="M26" s="56"/>
      <c r="N26" s="732" t="s">
        <v>48</v>
      </c>
      <c r="O26" s="732"/>
      <c r="P26" s="732"/>
      <c r="Q26" s="732"/>
      <c r="R26" s="730" t="s">
        <v>49</v>
      </c>
      <c r="S26" s="730"/>
      <c r="T26" s="58" t="s">
        <v>50</v>
      </c>
      <c r="U26" s="58" t="s">
        <v>51</v>
      </c>
      <c r="V26" s="59"/>
      <c r="W26" s="59" t="s">
        <v>69</v>
      </c>
    </row>
    <row r="27" spans="1:23" ht="75.599999999999994">
      <c r="A27" s="496" t="s">
        <v>190</v>
      </c>
      <c r="B27" s="553">
        <v>2520</v>
      </c>
      <c r="C27" s="554">
        <v>2500</v>
      </c>
      <c r="G27">
        <f>9.1/10</f>
        <v>0.90999999999999992</v>
      </c>
      <c r="M27" s="56" t="s">
        <v>15</v>
      </c>
      <c r="N27" s="733"/>
      <c r="O27" s="733"/>
      <c r="P27" s="733"/>
      <c r="Q27" s="733"/>
      <c r="R27" s="734"/>
      <c r="S27" s="734"/>
      <c r="T27" s="58"/>
      <c r="U27" s="58" t="s">
        <v>70</v>
      </c>
      <c r="V27" s="59" t="s">
        <v>71</v>
      </c>
      <c r="W27" s="70"/>
    </row>
    <row r="28" spans="1:23" ht="31.2">
      <c r="A28" s="505" t="s">
        <v>191</v>
      </c>
      <c r="B28" s="555">
        <v>10</v>
      </c>
      <c r="C28" s="556" t="s">
        <v>27</v>
      </c>
      <c r="M28" s="66" t="s">
        <v>72</v>
      </c>
      <c r="N28" s="61" t="s">
        <v>55</v>
      </c>
      <c r="O28" s="61" t="s">
        <v>56</v>
      </c>
      <c r="P28" s="61" t="s">
        <v>18</v>
      </c>
      <c r="Q28" s="62" t="s">
        <v>57</v>
      </c>
      <c r="R28" s="61" t="s">
        <v>46</v>
      </c>
      <c r="S28" s="62" t="s">
        <v>58</v>
      </c>
      <c r="T28" s="63"/>
      <c r="U28" s="63"/>
      <c r="V28" s="64"/>
      <c r="W28" s="64"/>
    </row>
    <row r="29" spans="1:23" ht="25.2">
      <c r="A29" s="505" t="s">
        <v>26</v>
      </c>
      <c r="B29" s="555">
        <v>600</v>
      </c>
      <c r="C29" s="556">
        <v>20</v>
      </c>
      <c r="M29" s="65" t="s">
        <v>73</v>
      </c>
      <c r="N29" s="71">
        <v>2200</v>
      </c>
      <c r="O29" s="71">
        <v>110</v>
      </c>
      <c r="P29" s="71">
        <v>1080</v>
      </c>
      <c r="Q29" s="72">
        <v>264</v>
      </c>
      <c r="R29" s="71">
        <v>2160</v>
      </c>
      <c r="S29" s="73"/>
      <c r="T29" s="71">
        <v>1440</v>
      </c>
      <c r="U29" s="71" t="s">
        <v>54</v>
      </c>
      <c r="V29" s="72">
        <v>2520</v>
      </c>
      <c r="W29" s="72">
        <v>9774</v>
      </c>
    </row>
    <row r="30" spans="1:23" ht="25.8" thickBot="1">
      <c r="A30" s="557" t="s">
        <v>2</v>
      </c>
      <c r="B30" s="558">
        <v>3130</v>
      </c>
      <c r="C30" s="559">
        <v>2520</v>
      </c>
      <c r="M30" s="74" t="s">
        <v>74</v>
      </c>
      <c r="N30" s="75">
        <v>0</v>
      </c>
      <c r="O30" s="75">
        <v>0</v>
      </c>
      <c r="P30" s="75">
        <v>180</v>
      </c>
      <c r="Q30" s="76">
        <v>44</v>
      </c>
      <c r="R30" s="75">
        <v>360</v>
      </c>
      <c r="S30" s="77" t="s">
        <v>64</v>
      </c>
      <c r="T30" s="75">
        <v>240</v>
      </c>
      <c r="U30" s="75">
        <v>0</v>
      </c>
      <c r="V30" s="76">
        <v>0</v>
      </c>
      <c r="W30" s="76">
        <v>824</v>
      </c>
    </row>
    <row r="31" spans="1:23" ht="15.6">
      <c r="M31" s="65" t="s">
        <v>75</v>
      </c>
      <c r="N31" s="71">
        <v>60</v>
      </c>
      <c r="O31" s="71">
        <v>13</v>
      </c>
      <c r="P31" s="71">
        <v>180</v>
      </c>
      <c r="Q31" s="72">
        <v>72</v>
      </c>
      <c r="R31" s="71">
        <v>816</v>
      </c>
      <c r="S31" s="73"/>
      <c r="T31" s="73"/>
      <c r="U31" s="71" t="s">
        <v>54</v>
      </c>
      <c r="V31" s="78"/>
      <c r="W31" s="72">
        <v>1141</v>
      </c>
    </row>
    <row r="32" spans="1:23" ht="15.6">
      <c r="M32" s="74" t="s">
        <v>74</v>
      </c>
      <c r="N32" s="75">
        <v>0</v>
      </c>
      <c r="O32" s="75">
        <v>0</v>
      </c>
      <c r="P32" s="75">
        <v>30</v>
      </c>
      <c r="Q32" s="76">
        <v>12</v>
      </c>
      <c r="R32" s="75">
        <v>136</v>
      </c>
      <c r="S32" s="77" t="s">
        <v>64</v>
      </c>
      <c r="T32" s="75">
        <v>0</v>
      </c>
      <c r="U32" s="79"/>
      <c r="V32" s="76">
        <v>0</v>
      </c>
      <c r="W32" s="76">
        <v>178</v>
      </c>
    </row>
    <row r="33" spans="1:23" ht="16.2" thickBot="1">
      <c r="A33" s="490" t="s">
        <v>199</v>
      </c>
      <c r="M33" s="65" t="s">
        <v>76</v>
      </c>
      <c r="N33" s="71">
        <v>360</v>
      </c>
      <c r="O33" s="71">
        <v>13</v>
      </c>
      <c r="P33" s="71">
        <v>138</v>
      </c>
      <c r="Q33" s="72">
        <v>12</v>
      </c>
      <c r="R33" s="71">
        <v>132</v>
      </c>
      <c r="S33" s="73"/>
      <c r="T33" s="73"/>
      <c r="U33" s="71" t="s">
        <v>54</v>
      </c>
      <c r="V33" s="72">
        <v>10</v>
      </c>
      <c r="W33" s="72">
        <v>665</v>
      </c>
    </row>
    <row r="34" spans="1:23" ht="15.6">
      <c r="A34" s="524"/>
      <c r="B34" s="715" t="s">
        <v>31</v>
      </c>
      <c r="C34" s="715"/>
      <c r="D34" s="715"/>
      <c r="E34" s="715"/>
      <c r="F34" s="716" t="s">
        <v>123</v>
      </c>
      <c r="G34" s="716"/>
      <c r="H34" s="716"/>
      <c r="I34" s="716"/>
      <c r="J34" s="716"/>
      <c r="M34" s="80" t="s">
        <v>74</v>
      </c>
      <c r="N34" s="81">
        <v>0</v>
      </c>
      <c r="O34" s="81">
        <v>0</v>
      </c>
      <c r="P34" s="81">
        <v>23</v>
      </c>
      <c r="Q34" s="82">
        <v>2</v>
      </c>
      <c r="R34" s="81">
        <v>22</v>
      </c>
      <c r="S34" s="83" t="s">
        <v>64</v>
      </c>
      <c r="T34" s="81">
        <v>0</v>
      </c>
      <c r="U34" s="81">
        <v>0</v>
      </c>
      <c r="V34" s="82">
        <v>0</v>
      </c>
      <c r="W34" s="82">
        <v>47</v>
      </c>
    </row>
    <row r="35" spans="1:23" ht="31.2">
      <c r="A35" s="525"/>
      <c r="B35" s="526" t="s">
        <v>124</v>
      </c>
      <c r="C35" s="527" t="s">
        <v>12</v>
      </c>
      <c r="D35" s="527" t="s">
        <v>110</v>
      </c>
      <c r="E35" s="528" t="s">
        <v>116</v>
      </c>
      <c r="F35" s="529" t="s">
        <v>111</v>
      </c>
      <c r="G35" s="530" t="s">
        <v>112</v>
      </c>
      <c r="H35" s="530" t="s">
        <v>37</v>
      </c>
      <c r="I35" s="530" t="s">
        <v>125</v>
      </c>
      <c r="J35" s="528" t="s">
        <v>126</v>
      </c>
      <c r="M35" s="74" t="s">
        <v>77</v>
      </c>
      <c r="N35" s="81">
        <v>0</v>
      </c>
      <c r="O35" s="81">
        <v>0</v>
      </c>
      <c r="P35" s="81">
        <v>233</v>
      </c>
      <c r="Q35" s="82">
        <v>58</v>
      </c>
      <c r="R35" s="81">
        <v>518</v>
      </c>
      <c r="S35" s="83" t="s">
        <v>64</v>
      </c>
      <c r="T35" s="81">
        <v>240</v>
      </c>
      <c r="U35" s="81">
        <v>0</v>
      </c>
      <c r="V35" s="82">
        <v>0</v>
      </c>
      <c r="W35" s="82">
        <v>1049</v>
      </c>
    </row>
    <row r="36" spans="1:23" ht="15.6" thickBot="1">
      <c r="A36" s="531"/>
      <c r="B36" s="532"/>
      <c r="C36" s="533"/>
      <c r="D36" s="533"/>
      <c r="E36" s="534"/>
      <c r="F36" s="535"/>
      <c r="G36" s="536"/>
      <c r="H36" s="536"/>
      <c r="I36" s="536"/>
      <c r="J36" s="537"/>
    </row>
    <row r="37" spans="1:23" ht="20.25" customHeight="1">
      <c r="A37" s="538" t="s">
        <v>113</v>
      </c>
      <c r="B37" s="539">
        <v>0.1</v>
      </c>
      <c r="C37" s="540">
        <v>0.1</v>
      </c>
      <c r="D37" s="540">
        <v>0.2</v>
      </c>
      <c r="E37" s="541">
        <v>0.1</v>
      </c>
      <c r="F37" s="539">
        <v>0.5</v>
      </c>
      <c r="G37" s="542" t="s">
        <v>114</v>
      </c>
      <c r="H37" s="540">
        <v>0.2</v>
      </c>
      <c r="I37" s="540">
        <v>0</v>
      </c>
      <c r="J37" s="541">
        <v>0.2</v>
      </c>
      <c r="K37" t="s">
        <v>198</v>
      </c>
      <c r="M37" s="727" t="s">
        <v>78</v>
      </c>
      <c r="N37" s="727"/>
      <c r="O37" s="727"/>
      <c r="P37" s="727"/>
      <c r="Q37" s="727"/>
      <c r="R37" s="727"/>
      <c r="S37" s="727"/>
      <c r="T37" s="727"/>
      <c r="U37" s="727"/>
      <c r="V37" s="727"/>
    </row>
    <row r="38" spans="1:23" ht="29.25" customHeight="1" thickBot="1">
      <c r="A38" s="543" t="s">
        <v>115</v>
      </c>
      <c r="B38" s="544">
        <v>0.2</v>
      </c>
      <c r="C38" s="545">
        <v>0.3</v>
      </c>
      <c r="D38" s="545">
        <v>0.25</v>
      </c>
      <c r="E38" s="546">
        <v>0.2</v>
      </c>
      <c r="F38" s="544">
        <v>0.7</v>
      </c>
      <c r="G38" s="547" t="s">
        <v>114</v>
      </c>
      <c r="H38" s="545">
        <v>0</v>
      </c>
      <c r="I38" s="545">
        <v>0</v>
      </c>
      <c r="J38" s="546">
        <v>0</v>
      </c>
      <c r="M38" s="84" t="s">
        <v>41</v>
      </c>
      <c r="N38" s="718" t="s">
        <v>42</v>
      </c>
      <c r="O38" s="718"/>
      <c r="P38" s="718"/>
      <c r="Q38" s="718"/>
      <c r="R38" s="718" t="s">
        <v>43</v>
      </c>
      <c r="S38" s="718"/>
      <c r="T38" s="718"/>
      <c r="U38" s="718"/>
      <c r="V38" s="718"/>
    </row>
    <row r="39" spans="1:23" ht="29.25" customHeight="1">
      <c r="A39" s="562"/>
      <c r="B39" s="563"/>
      <c r="C39" s="563"/>
      <c r="D39" s="563"/>
      <c r="E39" s="563"/>
      <c r="F39" s="563"/>
      <c r="G39" s="564"/>
      <c r="H39" s="563"/>
      <c r="I39" s="563"/>
      <c r="J39" s="563"/>
      <c r="M39" s="51"/>
      <c r="N39" s="85"/>
      <c r="O39" s="85"/>
      <c r="P39" s="85"/>
      <c r="Q39" s="59"/>
      <c r="R39" s="85"/>
      <c r="S39" s="85"/>
      <c r="T39" s="85"/>
      <c r="U39" s="85"/>
      <c r="V39" s="59"/>
    </row>
    <row r="40" spans="1:23" ht="16.2" thickBot="1">
      <c r="A40" s="490" t="s">
        <v>200</v>
      </c>
      <c r="M40" s="65" t="s">
        <v>76</v>
      </c>
      <c r="N40" s="71">
        <v>360</v>
      </c>
      <c r="O40" s="71">
        <v>13</v>
      </c>
      <c r="P40" s="71">
        <v>138</v>
      </c>
      <c r="Q40" s="72">
        <v>12</v>
      </c>
      <c r="R40" s="71">
        <v>132</v>
      </c>
      <c r="S40" s="73"/>
      <c r="T40" s="73"/>
      <c r="U40" s="71" t="s">
        <v>54</v>
      </c>
      <c r="V40" s="72">
        <v>10</v>
      </c>
      <c r="W40" s="72">
        <v>665</v>
      </c>
    </row>
    <row r="41" spans="1:23" ht="15.6">
      <c r="A41" s="524"/>
      <c r="B41" s="715" t="s">
        <v>31</v>
      </c>
      <c r="C41" s="715"/>
      <c r="D41" s="715"/>
      <c r="E41" s="715"/>
      <c r="F41" s="716" t="s">
        <v>123</v>
      </c>
      <c r="G41" s="716"/>
      <c r="H41" s="716"/>
      <c r="I41" s="716"/>
      <c r="J41" s="716"/>
      <c r="M41" s="80" t="s">
        <v>74</v>
      </c>
      <c r="N41" s="81">
        <v>0</v>
      </c>
      <c r="O41" s="81">
        <v>0</v>
      </c>
      <c r="P41" s="81">
        <v>23</v>
      </c>
      <c r="Q41" s="82">
        <v>2</v>
      </c>
      <c r="R41" s="81">
        <v>22</v>
      </c>
      <c r="S41" s="83" t="s">
        <v>64</v>
      </c>
      <c r="T41" s="81">
        <v>0</v>
      </c>
      <c r="U41" s="81">
        <v>0</v>
      </c>
      <c r="V41" s="82">
        <v>0</v>
      </c>
      <c r="W41" s="82">
        <v>47</v>
      </c>
    </row>
    <row r="42" spans="1:23" ht="31.2">
      <c r="A42" s="525"/>
      <c r="B42" s="526" t="s">
        <v>124</v>
      </c>
      <c r="C42" s="527" t="s">
        <v>12</v>
      </c>
      <c r="D42" s="527" t="s">
        <v>110</v>
      </c>
      <c r="E42" s="528" t="s">
        <v>116</v>
      </c>
      <c r="F42" s="529" t="s">
        <v>111</v>
      </c>
      <c r="G42" s="530" t="s">
        <v>112</v>
      </c>
      <c r="H42" s="530" t="s">
        <v>37</v>
      </c>
      <c r="I42" s="530" t="s">
        <v>125</v>
      </c>
      <c r="J42" s="528" t="s">
        <v>126</v>
      </c>
      <c r="M42" s="74" t="s">
        <v>77</v>
      </c>
      <c r="N42" s="81">
        <v>0</v>
      </c>
      <c r="O42" s="81">
        <v>0</v>
      </c>
      <c r="P42" s="81">
        <v>233</v>
      </c>
      <c r="Q42" s="82">
        <v>58</v>
      </c>
      <c r="R42" s="81">
        <v>518</v>
      </c>
      <c r="S42" s="83" t="s">
        <v>64</v>
      </c>
      <c r="T42" s="81">
        <v>240</v>
      </c>
      <c r="U42" s="81">
        <v>0</v>
      </c>
      <c r="V42" s="82">
        <v>0</v>
      </c>
      <c r="W42" s="82">
        <v>1049</v>
      </c>
    </row>
    <row r="43" spans="1:23" ht="15.6" thickBot="1">
      <c r="A43" s="531"/>
      <c r="B43" s="532"/>
      <c r="C43" s="533"/>
      <c r="D43" s="533"/>
      <c r="E43" s="534"/>
      <c r="F43" s="535"/>
      <c r="G43" s="536"/>
      <c r="H43" s="536"/>
      <c r="I43" s="536"/>
      <c r="J43" s="537"/>
    </row>
    <row r="44" spans="1:23" ht="25.5" customHeight="1">
      <c r="A44" s="538" t="s">
        <v>113</v>
      </c>
      <c r="B44" s="570">
        <f>B37/(1+B37)</f>
        <v>9.0909090909090912E-2</v>
      </c>
      <c r="C44" s="571">
        <f t="shared" ref="C44:J44" si="0">C37/(1+C37)</f>
        <v>9.0909090909090912E-2</v>
      </c>
      <c r="D44" s="571">
        <f t="shared" si="0"/>
        <v>0.16666666666666669</v>
      </c>
      <c r="E44" s="588">
        <f t="shared" si="0"/>
        <v>9.0909090909090912E-2</v>
      </c>
      <c r="F44" s="570">
        <f t="shared" si="0"/>
        <v>0.33333333333333331</v>
      </c>
      <c r="G44" s="571" t="s">
        <v>114</v>
      </c>
      <c r="H44" s="571">
        <f>H37/(1+H37)</f>
        <v>0.16666666666666669</v>
      </c>
      <c r="I44" s="571">
        <f t="shared" si="0"/>
        <v>0</v>
      </c>
      <c r="J44" s="588">
        <f t="shared" si="0"/>
        <v>0.16666666666666669</v>
      </c>
      <c r="M44" s="727" t="s">
        <v>78</v>
      </c>
      <c r="N44" s="727"/>
      <c r="O44" s="727"/>
      <c r="P44" s="727"/>
      <c r="Q44" s="727"/>
      <c r="R44" s="727"/>
      <c r="S44" s="727"/>
      <c r="T44" s="727"/>
      <c r="U44" s="727"/>
      <c r="V44" s="727"/>
    </row>
    <row r="45" spans="1:23" ht="29.25" customHeight="1" thickBot="1">
      <c r="A45" s="543" t="s">
        <v>115</v>
      </c>
      <c r="B45" s="589">
        <f>B38/(1+B38)</f>
        <v>0.16666666666666669</v>
      </c>
      <c r="C45" s="572">
        <f t="shared" ref="C45:J45" si="1">C38/(1+C38)</f>
        <v>0.23076923076923075</v>
      </c>
      <c r="D45" s="572">
        <f t="shared" si="1"/>
        <v>0.2</v>
      </c>
      <c r="E45" s="590">
        <f t="shared" si="1"/>
        <v>0.16666666666666669</v>
      </c>
      <c r="F45" s="589">
        <f t="shared" si="1"/>
        <v>0.41176470588235292</v>
      </c>
      <c r="G45" s="572" t="s">
        <v>114</v>
      </c>
      <c r="H45" s="572">
        <f t="shared" si="1"/>
        <v>0</v>
      </c>
      <c r="I45" s="572">
        <f t="shared" si="1"/>
        <v>0</v>
      </c>
      <c r="J45" s="590">
        <f t="shared" si="1"/>
        <v>0</v>
      </c>
      <c r="M45" s="84" t="s">
        <v>41</v>
      </c>
      <c r="N45" s="718" t="s">
        <v>42</v>
      </c>
      <c r="O45" s="718"/>
      <c r="P45" s="718"/>
      <c r="Q45" s="718"/>
      <c r="R45" s="718" t="s">
        <v>43</v>
      </c>
      <c r="S45" s="718"/>
      <c r="T45" s="718"/>
      <c r="U45" s="718"/>
      <c r="V45" s="718"/>
    </row>
    <row r="46" spans="1:23" ht="29.25" customHeight="1">
      <c r="A46" s="562"/>
      <c r="B46" s="563"/>
      <c r="C46" s="563"/>
      <c r="D46" s="563"/>
      <c r="E46" s="563"/>
      <c r="F46" s="563"/>
      <c r="G46" s="564"/>
      <c r="H46" s="563"/>
      <c r="I46" s="563"/>
      <c r="J46" s="563"/>
      <c r="M46" s="51"/>
      <c r="N46" s="85"/>
      <c r="O46" s="85"/>
      <c r="P46" s="85"/>
      <c r="Q46" s="85"/>
      <c r="R46" s="57"/>
      <c r="S46" s="57"/>
      <c r="T46" s="85"/>
      <c r="U46" s="85"/>
      <c r="V46" s="59"/>
    </row>
    <row r="47" spans="1:23" ht="17.100000000000001" customHeight="1">
      <c r="A47" s="565"/>
      <c r="B47" s="567" t="s">
        <v>195</v>
      </c>
      <c r="C47" s="569"/>
      <c r="D47" s="569"/>
      <c r="E47" s="568">
        <v>0.2</v>
      </c>
      <c r="M47" s="56" t="s">
        <v>15</v>
      </c>
      <c r="N47" s="86"/>
      <c r="O47" s="86"/>
      <c r="P47" s="86"/>
      <c r="Q47" s="86"/>
      <c r="R47" s="730" t="s">
        <v>49</v>
      </c>
      <c r="S47" s="730"/>
      <c r="T47" s="85"/>
      <c r="U47" s="85" t="s">
        <v>70</v>
      </c>
      <c r="V47" s="59"/>
    </row>
    <row r="48" spans="1:23" ht="31.2">
      <c r="A48" s="565"/>
      <c r="B48" s="565" t="s">
        <v>194</v>
      </c>
      <c r="C48" s="565"/>
      <c r="M48" s="60"/>
      <c r="N48" s="61" t="s">
        <v>55</v>
      </c>
      <c r="O48" s="61" t="s">
        <v>56</v>
      </c>
      <c r="P48" s="61" t="s">
        <v>18</v>
      </c>
      <c r="Q48" s="62" t="s">
        <v>57</v>
      </c>
      <c r="R48" s="61" t="s">
        <v>79</v>
      </c>
      <c r="S48" s="62" t="s">
        <v>58</v>
      </c>
      <c r="T48" s="63"/>
      <c r="U48" s="63"/>
      <c r="V48" s="64"/>
    </row>
    <row r="49" spans="1:23" ht="15.6">
      <c r="A49" s="565"/>
      <c r="B49" s="565" t="s">
        <v>197</v>
      </c>
      <c r="C49" s="565">
        <v>100</v>
      </c>
      <c r="M49" s="65" t="s">
        <v>80</v>
      </c>
      <c r="N49" s="87">
        <v>9.0999999999999998E-2</v>
      </c>
      <c r="O49" s="87">
        <v>9.0999999999999998E-2</v>
      </c>
      <c r="P49" s="87">
        <v>0.16700000000000001</v>
      </c>
      <c r="Q49" s="88">
        <v>9.0999999999999998E-2</v>
      </c>
      <c r="R49" s="87">
        <v>0.33300000000000002</v>
      </c>
      <c r="S49" s="89" t="s">
        <v>81</v>
      </c>
      <c r="T49" s="87">
        <v>0.16700000000000001</v>
      </c>
      <c r="U49" s="89" t="s">
        <v>60</v>
      </c>
      <c r="V49" s="88">
        <v>0.16700000000000001</v>
      </c>
    </row>
    <row r="50" spans="1:23" ht="15.6">
      <c r="A50" s="565"/>
      <c r="B50" s="565" t="s">
        <v>196</v>
      </c>
      <c r="C50" s="565">
        <f>(1+E47)*C49</f>
        <v>120</v>
      </c>
      <c r="M50" s="66" t="s">
        <v>62</v>
      </c>
      <c r="N50" s="90">
        <v>0.16700000000000001</v>
      </c>
      <c r="O50" s="90">
        <v>0.23100000000000001</v>
      </c>
      <c r="P50" s="90">
        <v>0.2</v>
      </c>
      <c r="Q50" s="91">
        <v>0.16700000000000001</v>
      </c>
      <c r="R50" s="90">
        <v>0.41200000000000003</v>
      </c>
      <c r="S50" s="92" t="s">
        <v>81</v>
      </c>
      <c r="T50" s="92" t="s">
        <v>60</v>
      </c>
      <c r="U50" s="92" t="s">
        <v>60</v>
      </c>
      <c r="V50" s="67" t="s">
        <v>60</v>
      </c>
    </row>
    <row r="51" spans="1:23">
      <c r="A51" s="565"/>
      <c r="B51" s="565" t="s">
        <v>6</v>
      </c>
      <c r="C51" s="566">
        <f>(C50-C49)/C50</f>
        <v>0.16666666666666666</v>
      </c>
    </row>
    <row r="53" spans="1:23" ht="17.100000000000001" customHeight="1">
      <c r="M53" s="727" t="s">
        <v>82</v>
      </c>
      <c r="N53" s="727"/>
      <c r="O53" s="727"/>
      <c r="P53" s="727"/>
      <c r="Q53" s="727"/>
      <c r="R53" s="727"/>
      <c r="S53" s="727"/>
      <c r="T53" s="727"/>
      <c r="U53" s="727"/>
      <c r="V53" s="727"/>
      <c r="W53" s="727"/>
    </row>
    <row r="54" spans="1:23" ht="26.4">
      <c r="A54" s="569" t="s">
        <v>201</v>
      </c>
      <c r="B54" s="569"/>
      <c r="C54" s="569">
        <v>14</v>
      </c>
      <c r="M54" s="109" t="s">
        <v>84</v>
      </c>
      <c r="N54" s="110">
        <v>10</v>
      </c>
      <c r="O54" s="110">
        <v>3</v>
      </c>
      <c r="P54" s="110">
        <v>30</v>
      </c>
      <c r="Q54" s="111">
        <v>10</v>
      </c>
      <c r="R54" s="110">
        <v>280</v>
      </c>
      <c r="S54" s="112" t="s">
        <v>64</v>
      </c>
      <c r="T54" s="110">
        <v>0</v>
      </c>
      <c r="U54" s="110">
        <v>0</v>
      </c>
      <c r="V54" s="111">
        <v>0</v>
      </c>
      <c r="W54" s="111">
        <v>333</v>
      </c>
    </row>
    <row r="55" spans="1:23" ht="26.4">
      <c r="A55" t="s">
        <v>202</v>
      </c>
      <c r="B55" s="561">
        <v>0.1</v>
      </c>
      <c r="M55" s="113" t="s">
        <v>86</v>
      </c>
      <c r="N55" s="110">
        <v>210</v>
      </c>
      <c r="O55" s="110">
        <v>13</v>
      </c>
      <c r="P55" s="110">
        <v>180</v>
      </c>
      <c r="Q55" s="111">
        <v>30</v>
      </c>
      <c r="R55" s="110">
        <v>880</v>
      </c>
      <c r="S55" s="112" t="s">
        <v>64</v>
      </c>
      <c r="T55" s="110">
        <v>200</v>
      </c>
      <c r="U55" s="110" t="s">
        <v>54</v>
      </c>
      <c r="V55" s="111">
        <v>420</v>
      </c>
      <c r="W55" s="111">
        <v>1933</v>
      </c>
    </row>
    <row r="56" spans="1:23">
      <c r="A56" t="s">
        <v>203</v>
      </c>
      <c r="B56" s="561">
        <f>B55/(1+B55)</f>
        <v>9.0909090909090912E-2</v>
      </c>
    </row>
    <row r="57" spans="1:23" ht="15.75" customHeight="1">
      <c r="M57" s="93" t="s">
        <v>41</v>
      </c>
      <c r="N57" s="726" t="s">
        <v>42</v>
      </c>
      <c r="O57" s="726"/>
      <c r="P57" s="726"/>
      <c r="Q57" s="726"/>
      <c r="R57" s="726" t="s">
        <v>43</v>
      </c>
      <c r="S57" s="726"/>
      <c r="T57" s="726"/>
      <c r="U57" s="726"/>
      <c r="V57" s="726"/>
      <c r="W57" s="94"/>
    </row>
    <row r="58" spans="1:23">
      <c r="M58" s="95"/>
      <c r="N58" s="728"/>
      <c r="O58" s="728"/>
      <c r="P58" s="728"/>
      <c r="Q58" s="728"/>
      <c r="R58" s="729"/>
      <c r="S58" s="729"/>
      <c r="T58" s="114"/>
      <c r="U58" s="114"/>
      <c r="V58" s="96"/>
      <c r="W58" s="94" t="s">
        <v>34</v>
      </c>
    </row>
    <row r="59" spans="1:23" ht="17.100000000000001" customHeight="1">
      <c r="M59" s="97"/>
      <c r="N59" s="722" t="s">
        <v>48</v>
      </c>
      <c r="O59" s="722"/>
      <c r="P59" s="722"/>
      <c r="Q59" s="722"/>
      <c r="R59" s="723" t="s">
        <v>49</v>
      </c>
      <c r="S59" s="723"/>
      <c r="T59" s="58" t="s">
        <v>50</v>
      </c>
      <c r="U59" s="58" t="s">
        <v>51</v>
      </c>
      <c r="V59" s="94"/>
      <c r="W59" s="94" t="s">
        <v>69</v>
      </c>
    </row>
    <row r="60" spans="1:23" ht="15.6">
      <c r="M60" s="97" t="s">
        <v>15</v>
      </c>
      <c r="N60" s="724"/>
      <c r="O60" s="724"/>
      <c r="P60" s="724"/>
      <c r="Q60" s="724"/>
      <c r="R60" s="725"/>
      <c r="S60" s="725"/>
      <c r="T60" s="58"/>
      <c r="U60" s="58" t="s">
        <v>70</v>
      </c>
      <c r="V60" s="94" t="s">
        <v>71</v>
      </c>
      <c r="W60" s="115"/>
    </row>
    <row r="61" spans="1:23" ht="26.4">
      <c r="M61" s="116" t="s">
        <v>87</v>
      </c>
      <c r="N61" s="99" t="s">
        <v>55</v>
      </c>
      <c r="O61" s="99" t="s">
        <v>56</v>
      </c>
      <c r="P61" s="99" t="s">
        <v>18</v>
      </c>
      <c r="Q61" s="100" t="s">
        <v>57</v>
      </c>
      <c r="R61" s="99" t="s">
        <v>46</v>
      </c>
      <c r="S61" s="100" t="s">
        <v>58</v>
      </c>
      <c r="T61" s="101"/>
      <c r="U61" s="101"/>
      <c r="V61" s="102"/>
      <c r="W61" s="102"/>
    </row>
    <row r="62" spans="1:23">
      <c r="M62" s="95" t="s">
        <v>88</v>
      </c>
      <c r="N62" s="103">
        <v>360</v>
      </c>
      <c r="O62" s="103">
        <v>22</v>
      </c>
      <c r="P62" s="103">
        <v>138</v>
      </c>
      <c r="Q62" s="104">
        <v>12</v>
      </c>
      <c r="R62" s="103">
        <v>132</v>
      </c>
      <c r="S62" s="105" t="s">
        <v>64</v>
      </c>
      <c r="T62" s="105" t="s">
        <v>64</v>
      </c>
      <c r="U62" s="105" t="s">
        <v>64</v>
      </c>
      <c r="V62" s="104">
        <v>10</v>
      </c>
      <c r="W62" s="104">
        <v>674</v>
      </c>
    </row>
    <row r="63" spans="1:23">
      <c r="M63" s="113" t="s">
        <v>89</v>
      </c>
      <c r="N63" s="106">
        <v>0</v>
      </c>
      <c r="O63" s="106">
        <v>0</v>
      </c>
      <c r="P63" s="106">
        <v>23</v>
      </c>
      <c r="Q63" s="107">
        <v>2</v>
      </c>
      <c r="R63" s="106">
        <v>22</v>
      </c>
      <c r="S63" s="108" t="s">
        <v>64</v>
      </c>
      <c r="T63" s="108" t="s">
        <v>64</v>
      </c>
      <c r="U63" s="108" t="s">
        <v>64</v>
      </c>
      <c r="V63" s="107">
        <v>0</v>
      </c>
      <c r="W63" s="107">
        <v>47</v>
      </c>
    </row>
    <row r="64" spans="1:23" ht="52.8">
      <c r="M64" s="113" t="s">
        <v>90</v>
      </c>
      <c r="N64" s="106">
        <v>360</v>
      </c>
      <c r="O64" s="106">
        <v>22</v>
      </c>
      <c r="P64" s="106">
        <v>115</v>
      </c>
      <c r="Q64" s="107">
        <v>10</v>
      </c>
      <c r="R64" s="106">
        <v>110</v>
      </c>
      <c r="S64" s="108" t="s">
        <v>64</v>
      </c>
      <c r="T64" s="108" t="s">
        <v>64</v>
      </c>
      <c r="U64" s="108" t="s">
        <v>64</v>
      </c>
      <c r="V64" s="107">
        <v>10</v>
      </c>
      <c r="W64" s="107">
        <v>627</v>
      </c>
    </row>
    <row r="65" spans="13:23">
      <c r="M65" s="95" t="s">
        <v>91</v>
      </c>
      <c r="N65" s="103">
        <v>0</v>
      </c>
      <c r="O65" s="103">
        <v>2</v>
      </c>
      <c r="P65" s="103">
        <v>10</v>
      </c>
      <c r="Q65" s="104">
        <v>1</v>
      </c>
      <c r="R65" s="103">
        <v>10</v>
      </c>
      <c r="S65" s="105" t="s">
        <v>64</v>
      </c>
      <c r="T65" s="105" t="s">
        <v>64</v>
      </c>
      <c r="U65" s="105" t="s">
        <v>64</v>
      </c>
      <c r="V65" s="104">
        <v>0</v>
      </c>
      <c r="W65" s="104">
        <v>23</v>
      </c>
    </row>
    <row r="66" spans="13:23" ht="26.4">
      <c r="M66" s="95" t="s">
        <v>92</v>
      </c>
      <c r="N66" s="117">
        <v>360</v>
      </c>
      <c r="O66" s="117">
        <v>20</v>
      </c>
      <c r="P66" s="117">
        <v>105</v>
      </c>
      <c r="Q66" s="118">
        <v>9</v>
      </c>
      <c r="R66" s="117">
        <v>100</v>
      </c>
      <c r="S66" s="99" t="s">
        <v>64</v>
      </c>
      <c r="T66" s="99" t="s">
        <v>64</v>
      </c>
      <c r="U66" s="99" t="s">
        <v>64</v>
      </c>
      <c r="V66" s="118">
        <v>10</v>
      </c>
      <c r="W66" s="118">
        <v>604</v>
      </c>
    </row>
    <row r="68" spans="13:23">
      <c r="M68" s="95"/>
      <c r="N68" s="720"/>
      <c r="O68" s="720"/>
      <c r="P68" s="720"/>
      <c r="Q68" s="720"/>
      <c r="R68" s="721"/>
      <c r="S68" s="721"/>
      <c r="T68" s="721"/>
      <c r="U68" s="721"/>
      <c r="V68" s="721"/>
      <c r="W68" s="96"/>
    </row>
    <row r="69" spans="13:23">
      <c r="M69" s="113"/>
      <c r="N69" s="119"/>
      <c r="O69" s="119"/>
      <c r="P69" s="119"/>
      <c r="Q69" s="120"/>
      <c r="R69" s="119"/>
      <c r="S69" s="119"/>
      <c r="T69" s="119"/>
      <c r="U69" s="119"/>
      <c r="V69" s="120"/>
      <c r="W69" s="120"/>
    </row>
    <row r="70" spans="13:23" ht="26.4">
      <c r="M70" s="121" t="s">
        <v>101</v>
      </c>
      <c r="N70" s="110">
        <v>3240</v>
      </c>
      <c r="O70" s="110">
        <v>353</v>
      </c>
      <c r="P70" s="110">
        <v>1889</v>
      </c>
      <c r="Q70" s="111">
        <v>529</v>
      </c>
      <c r="R70" s="110">
        <v>4260</v>
      </c>
      <c r="S70" s="110">
        <v>1400</v>
      </c>
      <c r="T70" s="110">
        <v>1200</v>
      </c>
      <c r="U70" s="110" t="s">
        <v>54</v>
      </c>
      <c r="V70" s="111">
        <v>3130</v>
      </c>
      <c r="W70" s="111">
        <v>16001</v>
      </c>
    </row>
    <row r="71" spans="13:23">
      <c r="M71" s="113"/>
      <c r="N71" s="119"/>
      <c r="O71" s="119"/>
      <c r="P71" s="119"/>
      <c r="Q71" s="120"/>
      <c r="R71" s="119"/>
      <c r="S71" s="119"/>
      <c r="T71" s="119"/>
      <c r="U71" s="119"/>
      <c r="V71" s="120"/>
      <c r="W71" s="120"/>
    </row>
    <row r="72" spans="13:23">
      <c r="M72" s="113" t="s">
        <v>89</v>
      </c>
      <c r="N72" s="106">
        <v>0</v>
      </c>
      <c r="O72" s="106">
        <v>0</v>
      </c>
      <c r="P72" s="106">
        <v>233</v>
      </c>
      <c r="Q72" s="107">
        <v>58</v>
      </c>
      <c r="R72" s="106">
        <v>518</v>
      </c>
      <c r="S72" s="103" t="s">
        <v>27</v>
      </c>
      <c r="T72" s="106">
        <v>240</v>
      </c>
      <c r="U72" s="106">
        <v>0</v>
      </c>
      <c r="V72" s="107">
        <v>0</v>
      </c>
      <c r="W72" s="107">
        <v>1049</v>
      </c>
    </row>
    <row r="73" spans="13:23">
      <c r="M73" s="113"/>
      <c r="N73" s="119"/>
      <c r="O73" s="119"/>
      <c r="P73" s="119"/>
      <c r="Q73" s="120"/>
      <c r="R73" s="119"/>
      <c r="S73" s="119"/>
      <c r="T73" s="119"/>
      <c r="U73" s="719"/>
      <c r="V73" s="120"/>
      <c r="W73" s="120"/>
    </row>
    <row r="74" spans="13:23" ht="26.4">
      <c r="M74" s="113" t="s">
        <v>95</v>
      </c>
      <c r="N74" s="110">
        <v>0</v>
      </c>
      <c r="O74" s="110">
        <v>2</v>
      </c>
      <c r="P74" s="110">
        <v>10</v>
      </c>
      <c r="Q74" s="111">
        <v>1</v>
      </c>
      <c r="R74" s="110">
        <v>10</v>
      </c>
      <c r="S74" s="103" t="s">
        <v>27</v>
      </c>
      <c r="T74" s="103" t="s">
        <v>27</v>
      </c>
      <c r="U74" s="719"/>
      <c r="V74" s="111">
        <v>0</v>
      </c>
      <c r="W74" s="111">
        <v>23</v>
      </c>
    </row>
    <row r="75" spans="13:23">
      <c r="M75" s="113"/>
      <c r="N75" s="114"/>
      <c r="O75" s="114"/>
      <c r="P75" s="114"/>
      <c r="Q75" s="96"/>
      <c r="R75" s="114"/>
      <c r="S75" s="114"/>
      <c r="T75" s="114"/>
      <c r="U75" s="114"/>
      <c r="V75" s="96"/>
      <c r="W75" s="96"/>
    </row>
    <row r="76" spans="13:23" ht="26.4">
      <c r="M76" s="98" t="s">
        <v>102</v>
      </c>
      <c r="N76" s="117">
        <v>3240</v>
      </c>
      <c r="O76" s="117">
        <v>355</v>
      </c>
      <c r="P76" s="117">
        <v>2132</v>
      </c>
      <c r="Q76" s="118">
        <v>588</v>
      </c>
      <c r="R76" s="117">
        <v>4788</v>
      </c>
      <c r="S76" s="117">
        <v>1400</v>
      </c>
      <c r="T76" s="117">
        <v>1440</v>
      </c>
      <c r="U76" s="117" t="s">
        <v>54</v>
      </c>
      <c r="V76" s="118">
        <v>3130</v>
      </c>
      <c r="W76" s="118">
        <v>17073</v>
      </c>
    </row>
    <row r="78" spans="13:23" ht="26.4">
      <c r="M78" s="135" t="s">
        <v>96</v>
      </c>
      <c r="N78" s="140">
        <v>52</v>
      </c>
      <c r="O78" s="138">
        <v>11</v>
      </c>
      <c r="P78" s="138">
        <v>126</v>
      </c>
      <c r="Q78" s="139">
        <v>52</v>
      </c>
      <c r="R78" s="140">
        <v>455</v>
      </c>
      <c r="S78" s="123" t="s">
        <v>27</v>
      </c>
      <c r="T78" s="138">
        <v>0</v>
      </c>
      <c r="U78" s="138">
        <v>14</v>
      </c>
      <c r="V78" s="139">
        <v>0</v>
      </c>
      <c r="W78" s="141">
        <v>710</v>
      </c>
    </row>
    <row r="79" spans="13:23">
      <c r="M79" s="135"/>
      <c r="N79" s="126"/>
      <c r="O79" s="127"/>
      <c r="P79" s="127"/>
      <c r="Q79" s="128"/>
      <c r="R79" s="126"/>
      <c r="S79" s="127"/>
      <c r="T79" s="127"/>
      <c r="U79" s="127"/>
      <c r="V79" s="128"/>
      <c r="W79" s="129"/>
    </row>
    <row r="80" spans="13:23">
      <c r="M80" s="125" t="s">
        <v>88</v>
      </c>
      <c r="N80" s="130">
        <v>360</v>
      </c>
      <c r="O80" s="131">
        <v>22</v>
      </c>
      <c r="P80" s="131">
        <v>12</v>
      </c>
      <c r="Q80" s="132">
        <v>12</v>
      </c>
      <c r="R80" s="130">
        <v>132</v>
      </c>
      <c r="S80" s="123" t="s">
        <v>27</v>
      </c>
      <c r="T80" s="123" t="s">
        <v>27</v>
      </c>
      <c r="U80" s="123" t="s">
        <v>27</v>
      </c>
      <c r="V80" s="132">
        <v>10</v>
      </c>
      <c r="W80" s="146">
        <v>548</v>
      </c>
    </row>
    <row r="81" spans="13:23">
      <c r="M81" s="135" t="s">
        <v>89</v>
      </c>
      <c r="N81" s="136"/>
      <c r="O81" s="137"/>
      <c r="P81" s="143" t="s">
        <v>103</v>
      </c>
      <c r="Q81" s="139">
        <v>2</v>
      </c>
      <c r="R81" s="140">
        <v>22</v>
      </c>
      <c r="S81" s="123" t="s">
        <v>27</v>
      </c>
      <c r="T81" s="123" t="s">
        <v>27</v>
      </c>
      <c r="U81" s="123" t="s">
        <v>27</v>
      </c>
      <c r="V81" s="147"/>
      <c r="W81" s="145">
        <v>26</v>
      </c>
    </row>
    <row r="82" spans="13:23" ht="26.4">
      <c r="M82" s="135" t="s">
        <v>91</v>
      </c>
      <c r="N82" s="136"/>
      <c r="O82" s="138">
        <v>2</v>
      </c>
      <c r="P82" s="143" t="s">
        <v>104</v>
      </c>
      <c r="Q82" s="139">
        <v>1</v>
      </c>
      <c r="R82" s="140">
        <v>10</v>
      </c>
      <c r="S82" s="123" t="s">
        <v>27</v>
      </c>
      <c r="T82" s="123" t="s">
        <v>27</v>
      </c>
      <c r="U82" s="123" t="s">
        <v>27</v>
      </c>
      <c r="V82" s="147"/>
      <c r="W82" s="145">
        <v>14</v>
      </c>
    </row>
    <row r="83" spans="13:23" ht="26.4">
      <c r="M83" s="135" t="s">
        <v>96</v>
      </c>
      <c r="N83" s="140">
        <v>360</v>
      </c>
      <c r="O83" s="138">
        <v>20</v>
      </c>
      <c r="P83" s="143" t="s">
        <v>105</v>
      </c>
      <c r="Q83" s="139">
        <v>9</v>
      </c>
      <c r="R83" s="140">
        <v>100</v>
      </c>
      <c r="S83" s="123" t="s">
        <v>27</v>
      </c>
      <c r="T83" s="123" t="s">
        <v>27</v>
      </c>
      <c r="U83" s="123" t="s">
        <v>27</v>
      </c>
      <c r="V83" s="139">
        <v>10</v>
      </c>
      <c r="W83" s="141">
        <v>508</v>
      </c>
    </row>
    <row r="84" spans="13:23">
      <c r="M84" s="135"/>
      <c r="N84" s="126"/>
      <c r="O84" s="127"/>
      <c r="P84" s="127"/>
      <c r="Q84" s="128"/>
      <c r="R84" s="126"/>
      <c r="S84" s="127"/>
      <c r="T84" s="717"/>
      <c r="U84" s="127"/>
      <c r="V84" s="128"/>
      <c r="W84" s="129"/>
    </row>
    <row r="85" spans="13:23" ht="26.4">
      <c r="M85" s="125" t="s">
        <v>26</v>
      </c>
      <c r="N85" s="130">
        <v>600</v>
      </c>
      <c r="O85" s="131">
        <v>200</v>
      </c>
      <c r="P85" s="133" t="s">
        <v>106</v>
      </c>
      <c r="Q85" s="132">
        <v>240</v>
      </c>
      <c r="R85" s="130">
        <v>1600</v>
      </c>
      <c r="S85" s="123" t="s">
        <v>27</v>
      </c>
      <c r="T85" s="717"/>
      <c r="U85" s="123" t="s">
        <v>27</v>
      </c>
      <c r="V85" s="132">
        <v>600</v>
      </c>
      <c r="W85" s="134">
        <v>4040</v>
      </c>
    </row>
    <row r="86" spans="13:23">
      <c r="M86" s="125"/>
      <c r="N86" s="126"/>
      <c r="O86" s="127"/>
      <c r="P86" s="127"/>
      <c r="Q86" s="1"/>
      <c r="R86" s="126"/>
      <c r="S86" s="127"/>
      <c r="T86" s="717"/>
      <c r="U86" s="127"/>
      <c r="V86" s="1"/>
      <c r="W86" s="129"/>
    </row>
    <row r="87" spans="13:23">
      <c r="M87" s="125" t="s">
        <v>97</v>
      </c>
      <c r="N87" s="130">
        <v>20</v>
      </c>
      <c r="O87" s="131">
        <v>10</v>
      </c>
      <c r="P87" s="131">
        <v>60</v>
      </c>
      <c r="Q87" s="1"/>
      <c r="R87" s="130">
        <v>80</v>
      </c>
      <c r="S87" s="131">
        <v>1400</v>
      </c>
      <c r="T87" s="717"/>
      <c r="U87" s="123" t="s">
        <v>27</v>
      </c>
      <c r="V87" s="1"/>
      <c r="W87" s="146">
        <v>1570</v>
      </c>
    </row>
    <row r="88" spans="13:23">
      <c r="M88" s="125"/>
      <c r="N88" s="126"/>
      <c r="O88" s="127"/>
      <c r="P88" s="127"/>
      <c r="Q88" s="128"/>
      <c r="R88" s="126"/>
      <c r="S88" s="127"/>
      <c r="T88" s="127"/>
      <c r="U88" s="127"/>
      <c r="V88" s="128"/>
      <c r="W88" s="129"/>
    </row>
    <row r="89" spans="13:23" ht="26.4">
      <c r="M89" s="125" t="s">
        <v>107</v>
      </c>
      <c r="N89" s="122"/>
      <c r="O89" s="123"/>
      <c r="P89" s="123"/>
      <c r="Q89" s="124"/>
      <c r="R89" s="122"/>
      <c r="S89" s="123"/>
      <c r="T89" s="123"/>
      <c r="U89" s="123"/>
      <c r="V89" s="124"/>
      <c r="W89" s="148"/>
    </row>
    <row r="90" spans="13:23" ht="26.4">
      <c r="M90" s="135" t="s">
        <v>100</v>
      </c>
      <c r="N90" s="142" t="s">
        <v>108</v>
      </c>
      <c r="O90" s="143">
        <v>10</v>
      </c>
      <c r="P90" s="143">
        <v>144</v>
      </c>
      <c r="Q90" s="144">
        <v>24</v>
      </c>
      <c r="R90" s="142">
        <v>706</v>
      </c>
      <c r="S90" s="143" t="s">
        <v>64</v>
      </c>
      <c r="T90" s="143">
        <v>160</v>
      </c>
      <c r="U90" s="143">
        <v>0</v>
      </c>
      <c r="V90" s="144">
        <v>337</v>
      </c>
      <c r="W90" s="134">
        <v>1550</v>
      </c>
    </row>
    <row r="91" spans="13:23">
      <c r="M91" s="135"/>
      <c r="N91" s="136"/>
      <c r="O91" s="137"/>
      <c r="P91" s="137"/>
      <c r="Q91" s="147"/>
      <c r="R91" s="136"/>
      <c r="S91" s="137"/>
      <c r="T91" s="137"/>
      <c r="U91" s="137"/>
      <c r="V91" s="147"/>
      <c r="W91" s="149"/>
    </row>
    <row r="92" spans="13:23" ht="26.4">
      <c r="M92" s="135" t="s">
        <v>101</v>
      </c>
      <c r="N92" s="140">
        <v>3240</v>
      </c>
      <c r="O92" s="138">
        <v>353</v>
      </c>
      <c r="P92" s="138">
        <v>1919</v>
      </c>
      <c r="Q92" s="139">
        <v>529</v>
      </c>
      <c r="R92" s="140">
        <v>4260</v>
      </c>
      <c r="S92" s="138">
        <v>1400</v>
      </c>
      <c r="T92" s="138">
        <v>1200</v>
      </c>
      <c r="U92" s="138">
        <v>-153</v>
      </c>
      <c r="V92" s="139">
        <v>3130</v>
      </c>
      <c r="W92" s="146">
        <v>15878</v>
      </c>
    </row>
    <row r="93" spans="13:23">
      <c r="M93" s="135" t="s">
        <v>89</v>
      </c>
      <c r="N93" s="140">
        <v>0</v>
      </c>
      <c r="O93" s="138">
        <v>0</v>
      </c>
      <c r="P93" s="143">
        <v>212</v>
      </c>
      <c r="Q93" s="139">
        <v>58</v>
      </c>
      <c r="R93" s="140">
        <v>518</v>
      </c>
      <c r="S93" s="138">
        <v>0</v>
      </c>
      <c r="T93" s="138">
        <v>240</v>
      </c>
      <c r="U93" s="138">
        <v>0</v>
      </c>
      <c r="V93" s="139">
        <v>0</v>
      </c>
      <c r="W93" s="145">
        <v>1028</v>
      </c>
    </row>
    <row r="94" spans="13:23" ht="26.4">
      <c r="M94" s="150" t="s">
        <v>91</v>
      </c>
      <c r="N94" s="151">
        <v>0</v>
      </c>
      <c r="O94" s="152">
        <v>2</v>
      </c>
      <c r="P94" s="153">
        <v>1</v>
      </c>
      <c r="Q94" s="154">
        <v>1</v>
      </c>
      <c r="R94" s="151">
        <v>10</v>
      </c>
      <c r="S94" s="155" t="s">
        <v>27</v>
      </c>
      <c r="T94" s="155" t="s">
        <v>27</v>
      </c>
      <c r="U94" s="156"/>
      <c r="V94" s="154">
        <v>0</v>
      </c>
      <c r="W94" s="157">
        <v>14</v>
      </c>
    </row>
    <row r="95" spans="13:23" ht="26.4">
      <c r="M95" s="158" t="s">
        <v>102</v>
      </c>
      <c r="N95" s="159">
        <v>3240</v>
      </c>
      <c r="O95" s="160">
        <v>355</v>
      </c>
      <c r="P95" s="160">
        <v>2132</v>
      </c>
      <c r="Q95" s="161">
        <v>588</v>
      </c>
      <c r="R95" s="159">
        <v>4788</v>
      </c>
      <c r="S95" s="160">
        <v>1400</v>
      </c>
      <c r="T95" s="160">
        <v>1440</v>
      </c>
      <c r="U95" s="160">
        <v>-153</v>
      </c>
      <c r="V95" s="161">
        <v>3130</v>
      </c>
      <c r="W95" s="162">
        <v>16920</v>
      </c>
    </row>
    <row r="100" spans="2:10">
      <c r="B100" s="163"/>
      <c r="C100" s="164"/>
      <c r="D100" s="164"/>
      <c r="E100" s="164"/>
      <c r="F100" s="163"/>
      <c r="G100" s="163"/>
      <c r="H100" s="163"/>
      <c r="I100" s="163"/>
      <c r="J100" s="165"/>
    </row>
  </sheetData>
  <sheetProtection selectLockedCells="1" selectUnlockedCells="1"/>
  <mergeCells count="46">
    <mergeCell ref="B1:F1"/>
    <mergeCell ref="B2:E2"/>
    <mergeCell ref="B3:E3"/>
    <mergeCell ref="M13:V13"/>
    <mergeCell ref="B14:E14"/>
    <mergeCell ref="N14:Q14"/>
    <mergeCell ref="R14:V14"/>
    <mergeCell ref="R27:S27"/>
    <mergeCell ref="B15:E15"/>
    <mergeCell ref="N15:Q15"/>
    <mergeCell ref="R15:V15"/>
    <mergeCell ref="N16:Q16"/>
    <mergeCell ref="R16:S16"/>
    <mergeCell ref="B24:F24"/>
    <mergeCell ref="N58:Q58"/>
    <mergeCell ref="R58:S58"/>
    <mergeCell ref="R47:S47"/>
    <mergeCell ref="M53:W53"/>
    <mergeCell ref="M44:V44"/>
    <mergeCell ref="N25:Q25"/>
    <mergeCell ref="R25:V25"/>
    <mergeCell ref="N26:Q26"/>
    <mergeCell ref="R26:S26"/>
    <mergeCell ref="N27:Q27"/>
    <mergeCell ref="N57:Q57"/>
    <mergeCell ref="M37:V37"/>
    <mergeCell ref="N38:Q38"/>
    <mergeCell ref="R38:V38"/>
    <mergeCell ref="N45:Q45"/>
    <mergeCell ref="R57:V57"/>
    <mergeCell ref="N68:Q68"/>
    <mergeCell ref="R68:V68"/>
    <mergeCell ref="N59:Q59"/>
    <mergeCell ref="R59:S59"/>
    <mergeCell ref="N60:Q60"/>
    <mergeCell ref="R60:S60"/>
    <mergeCell ref="V86:V87"/>
    <mergeCell ref="B34:E34"/>
    <mergeCell ref="F34:J34"/>
    <mergeCell ref="B41:E41"/>
    <mergeCell ref="F41:J41"/>
    <mergeCell ref="T84:T85"/>
    <mergeCell ref="Q86:Q87"/>
    <mergeCell ref="T86:T87"/>
    <mergeCell ref="R45:V45"/>
    <mergeCell ref="U73:U74"/>
  </mergeCells>
  <phoneticPr fontId="55" type="noConversion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66"/>
  <sheetViews>
    <sheetView topLeftCell="A162" zoomScale="110" zoomScaleNormal="110" workbookViewId="0">
      <selection activeCell="E173" sqref="E173"/>
    </sheetView>
  </sheetViews>
  <sheetFormatPr baseColWidth="10" defaultRowHeight="30" customHeight="1"/>
  <cols>
    <col min="1" max="1" width="31.6640625" customWidth="1"/>
    <col min="2" max="2" width="18.5546875" customWidth="1"/>
    <col min="3" max="10" width="17.88671875" customWidth="1"/>
    <col min="11" max="11" width="13.33203125" customWidth="1"/>
  </cols>
  <sheetData>
    <row r="1" spans="1:6" ht="30" customHeight="1">
      <c r="A1" s="511"/>
      <c r="B1" s="512" t="s">
        <v>109</v>
      </c>
      <c r="C1" s="512" t="s">
        <v>12</v>
      </c>
      <c r="D1" s="512" t="s">
        <v>110</v>
      </c>
      <c r="E1" s="513" t="s">
        <v>116</v>
      </c>
      <c r="F1" s="514"/>
    </row>
    <row r="2" spans="1:6" ht="30" customHeight="1">
      <c r="A2" s="515" t="s">
        <v>117</v>
      </c>
      <c r="B2" s="516"/>
      <c r="C2" s="516"/>
      <c r="D2" s="516"/>
      <c r="E2" s="517"/>
      <c r="F2" s="514"/>
    </row>
    <row r="3" spans="1:6" ht="30" customHeight="1">
      <c r="A3" s="511" t="s">
        <v>113</v>
      </c>
      <c r="B3" s="548">
        <f>énoncé!B5</f>
        <v>5000</v>
      </c>
      <c r="C3" s="512">
        <f>énoncé!C5</f>
        <v>0</v>
      </c>
      <c r="D3" s="512">
        <f>énoncé!D5</f>
        <v>0</v>
      </c>
      <c r="E3" s="513" t="str">
        <f>énoncé!E5</f>
        <v xml:space="preserve"> </v>
      </c>
      <c r="F3" s="514"/>
    </row>
    <row r="4" spans="1:6" ht="30" customHeight="1">
      <c r="A4" s="518" t="s">
        <v>115</v>
      </c>
      <c r="B4" s="549">
        <f>énoncé!B6</f>
        <v>710</v>
      </c>
      <c r="C4" s="519">
        <f>énoncé!C6</f>
        <v>0</v>
      </c>
      <c r="D4" s="519">
        <f>énoncé!D6</f>
        <v>0</v>
      </c>
      <c r="E4" s="520" t="str">
        <f>énoncé!E6</f>
        <v xml:space="preserve"> </v>
      </c>
      <c r="F4" s="514"/>
    </row>
    <row r="5" spans="1:6" ht="30" customHeight="1">
      <c r="A5" s="518" t="s">
        <v>118</v>
      </c>
      <c r="B5" s="549">
        <f>énoncé!B7</f>
        <v>508</v>
      </c>
      <c r="C5" s="519">
        <f>énoncé!C7</f>
        <v>0</v>
      </c>
      <c r="D5" s="519">
        <f>énoncé!D7</f>
        <v>0</v>
      </c>
      <c r="E5" s="520">
        <f>énoncé!E7</f>
        <v>0</v>
      </c>
      <c r="F5" s="514"/>
    </row>
    <row r="6" spans="1:6" ht="30" customHeight="1">
      <c r="A6" s="518" t="s">
        <v>12</v>
      </c>
      <c r="B6" s="549">
        <f>énoncé!B8</f>
        <v>0</v>
      </c>
      <c r="C6" s="519">
        <f>énoncé!C8</f>
        <v>0</v>
      </c>
      <c r="D6" s="519">
        <f>énoncé!D8</f>
        <v>4020</v>
      </c>
      <c r="E6" s="520">
        <f>énoncé!E8</f>
        <v>0</v>
      </c>
      <c r="F6" s="519"/>
    </row>
    <row r="7" spans="1:6" ht="30" customHeight="1">
      <c r="A7" s="518" t="s">
        <v>110</v>
      </c>
      <c r="B7" s="549">
        <f>énoncé!B9</f>
        <v>0</v>
      </c>
      <c r="C7" s="519">
        <f>énoncé!C9</f>
        <v>0</v>
      </c>
      <c r="D7" s="519">
        <f>énoncé!D9</f>
        <v>0</v>
      </c>
      <c r="E7" s="520">
        <f>énoncé!E9</f>
        <v>1570</v>
      </c>
      <c r="F7" s="514"/>
    </row>
    <row r="8" spans="1:6" ht="30" customHeight="1">
      <c r="A8" s="518" t="s">
        <v>116</v>
      </c>
      <c r="B8" s="549">
        <f>énoncé!B10</f>
        <v>0</v>
      </c>
      <c r="C8" s="519">
        <f>énoncé!C10</f>
        <v>1550</v>
      </c>
      <c r="D8" s="519">
        <f>énoncé!D10</f>
        <v>0</v>
      </c>
      <c r="E8" s="520">
        <f>énoncé!E10</f>
        <v>0</v>
      </c>
      <c r="F8" s="514"/>
    </row>
    <row r="9" spans="1:6" ht="30" customHeight="1">
      <c r="A9" s="515" t="s">
        <v>119</v>
      </c>
      <c r="B9" s="550">
        <f>énoncé!B11</f>
        <v>6218</v>
      </c>
      <c r="C9" s="516">
        <f>énoncé!C11</f>
        <v>1550</v>
      </c>
      <c r="D9" s="516">
        <f>énoncé!D11</f>
        <v>4020</v>
      </c>
      <c r="E9" s="517">
        <f>énoncé!E11</f>
        <v>1570</v>
      </c>
      <c r="F9" s="514"/>
    </row>
    <row r="10" spans="1:6" ht="30" customHeight="1">
      <c r="A10" s="511" t="s">
        <v>120</v>
      </c>
      <c r="B10" s="512"/>
      <c r="C10" s="512"/>
      <c r="D10" s="512"/>
      <c r="E10" s="513"/>
      <c r="F10" s="521" t="s">
        <v>121</v>
      </c>
    </row>
    <row r="11" spans="1:6" ht="30" customHeight="1">
      <c r="A11" s="515"/>
      <c r="B11" s="516"/>
      <c r="C11" s="516"/>
      <c r="D11" s="516"/>
      <c r="E11" s="517"/>
      <c r="F11" s="522" t="s">
        <v>122</v>
      </c>
    </row>
    <row r="12" spans="1:6" ht="30" customHeight="1">
      <c r="A12" s="518" t="s">
        <v>113</v>
      </c>
      <c r="B12" s="548">
        <f>énoncé!B17</f>
        <v>2200</v>
      </c>
      <c r="C12" s="512">
        <f>énoncé!C17</f>
        <v>110</v>
      </c>
      <c r="D12" s="512">
        <f>énoncé!D17</f>
        <v>1080</v>
      </c>
      <c r="E12" s="513">
        <f>énoncé!E17</f>
        <v>264</v>
      </c>
      <c r="F12" s="521">
        <f>énoncé!F17</f>
        <v>2160</v>
      </c>
    </row>
    <row r="13" spans="1:6" ht="30" customHeight="1">
      <c r="A13" s="518" t="s">
        <v>115</v>
      </c>
      <c r="B13" s="549">
        <f>énoncé!B18</f>
        <v>60</v>
      </c>
      <c r="C13" s="519">
        <f>énoncé!C18</f>
        <v>13</v>
      </c>
      <c r="D13" s="519">
        <f>énoncé!D18</f>
        <v>180</v>
      </c>
      <c r="E13" s="520">
        <f>énoncé!E18</f>
        <v>72</v>
      </c>
      <c r="F13" s="523">
        <f>énoncé!F18</f>
        <v>816</v>
      </c>
    </row>
    <row r="14" spans="1:6" ht="30" customHeight="1">
      <c r="A14" s="518" t="s">
        <v>118</v>
      </c>
      <c r="B14" s="549">
        <f>énoncé!B19</f>
        <v>360</v>
      </c>
      <c r="C14" s="519">
        <f>énoncé!C19</f>
        <v>22</v>
      </c>
      <c r="D14" s="519">
        <f>énoncé!D19</f>
        <v>138</v>
      </c>
      <c r="E14" s="520">
        <f>énoncé!E19</f>
        <v>12</v>
      </c>
      <c r="F14" s="523">
        <f>énoncé!F19</f>
        <v>132</v>
      </c>
    </row>
    <row r="15" spans="1:6" ht="30" customHeight="1">
      <c r="A15" s="518" t="s">
        <v>110</v>
      </c>
      <c r="B15" s="549">
        <f>énoncé!B20</f>
        <v>600</v>
      </c>
      <c r="C15" s="519">
        <f>énoncé!C20</f>
        <v>200</v>
      </c>
      <c r="D15" s="519">
        <f>énoncé!D20</f>
        <v>674</v>
      </c>
      <c r="E15" s="520">
        <f>énoncé!E20</f>
        <v>240</v>
      </c>
      <c r="F15" s="523">
        <f>énoncé!F20</f>
        <v>1600</v>
      </c>
    </row>
    <row r="16" spans="1:6" ht="30" customHeight="1">
      <c r="A16" s="518" t="s">
        <v>116</v>
      </c>
      <c r="B16" s="549">
        <f>énoncé!B21</f>
        <v>20</v>
      </c>
      <c r="C16" s="519">
        <f>énoncé!C21</f>
        <v>10</v>
      </c>
      <c r="D16" s="519">
        <f>énoncé!D21</f>
        <v>60</v>
      </c>
      <c r="E16" s="520" t="str">
        <f>énoncé!E21</f>
        <v>‑</v>
      </c>
      <c r="F16" s="523">
        <f>énoncé!F21</f>
        <v>80</v>
      </c>
    </row>
    <row r="17" spans="1:10" ht="30" customHeight="1">
      <c r="A17" s="518" t="s">
        <v>193</v>
      </c>
      <c r="B17" s="549" t="str">
        <f>énoncé!B22</f>
        <v xml:space="preserve">          ‑</v>
      </c>
      <c r="C17" s="519" t="str">
        <f>énoncé!C22</f>
        <v xml:space="preserve">          ‑</v>
      </c>
      <c r="D17" s="519" t="str">
        <f>énoncé!D22</f>
        <v xml:space="preserve">          ‑</v>
      </c>
      <c r="E17" s="520" t="str">
        <f>énoncé!E22</f>
        <v xml:space="preserve">          ‑</v>
      </c>
      <c r="F17" s="523" t="str">
        <f>énoncé!F22</f>
        <v xml:space="preserve">          ‑</v>
      </c>
    </row>
    <row r="18" spans="1:10" ht="30" customHeight="1">
      <c r="A18" s="515" t="s">
        <v>119</v>
      </c>
      <c r="B18" s="550">
        <f>énoncé!B23</f>
        <v>3240</v>
      </c>
      <c r="C18" s="516">
        <f>énoncé!C23</f>
        <v>355</v>
      </c>
      <c r="D18" s="516">
        <f>énoncé!D23</f>
        <v>2132</v>
      </c>
      <c r="E18" s="517">
        <f>énoncé!E23</f>
        <v>588</v>
      </c>
      <c r="F18" s="522">
        <f>énoncé!F23</f>
        <v>4788</v>
      </c>
    </row>
    <row r="21" spans="1:10" ht="30" customHeight="1" thickBot="1">
      <c r="A21" s="490" t="s">
        <v>133</v>
      </c>
    </row>
    <row r="22" spans="1:10" ht="30" customHeight="1">
      <c r="A22" s="591"/>
      <c r="B22" s="772" t="s">
        <v>31</v>
      </c>
      <c r="C22" s="773"/>
      <c r="D22" s="773"/>
      <c r="E22" s="774"/>
      <c r="F22" s="775" t="s">
        <v>123</v>
      </c>
      <c r="G22" s="776"/>
      <c r="H22" s="776"/>
      <c r="I22" s="776"/>
      <c r="J22" s="777"/>
    </row>
    <row r="23" spans="1:10" ht="30" customHeight="1">
      <c r="A23" s="592"/>
      <c r="B23" s="593" t="s">
        <v>124</v>
      </c>
      <c r="C23" s="594" t="s">
        <v>12</v>
      </c>
      <c r="D23" s="594" t="s">
        <v>110</v>
      </c>
      <c r="E23" s="595" t="s">
        <v>116</v>
      </c>
      <c r="F23" s="596" t="s">
        <v>111</v>
      </c>
      <c r="G23" s="597" t="s">
        <v>112</v>
      </c>
      <c r="H23" s="597" t="s">
        <v>37</v>
      </c>
      <c r="I23" s="597" t="s">
        <v>125</v>
      </c>
      <c r="J23" s="595" t="s">
        <v>126</v>
      </c>
    </row>
    <row r="24" spans="1:10" ht="30" customHeight="1" thickBot="1">
      <c r="A24" s="598"/>
      <c r="B24" s="599"/>
      <c r="C24" s="600"/>
      <c r="D24" s="600"/>
      <c r="E24" s="601"/>
      <c r="F24" s="602"/>
      <c r="G24" s="603"/>
      <c r="H24" s="603"/>
      <c r="I24" s="603"/>
      <c r="J24" s="604"/>
    </row>
    <row r="25" spans="1:10" ht="30" customHeight="1" thickBot="1">
      <c r="A25" s="605" t="s">
        <v>113</v>
      </c>
      <c r="B25" s="606">
        <f>énoncé!B44</f>
        <v>9.0909090909090912E-2</v>
      </c>
      <c r="C25" s="606">
        <f>énoncé!C44</f>
        <v>9.0909090909090912E-2</v>
      </c>
      <c r="D25" s="606">
        <f>énoncé!D44</f>
        <v>0.16666666666666669</v>
      </c>
      <c r="E25" s="606">
        <f>énoncé!E44</f>
        <v>9.0909090909090912E-2</v>
      </c>
      <c r="F25" s="606">
        <f>énoncé!F44</f>
        <v>0.33333333333333331</v>
      </c>
      <c r="G25" s="606" t="str">
        <f>énoncé!G44</f>
        <v xml:space="preserve">  -</v>
      </c>
      <c r="H25" s="606">
        <f>énoncé!H44</f>
        <v>0.16666666666666669</v>
      </c>
      <c r="I25" s="606">
        <f>énoncé!I44</f>
        <v>0</v>
      </c>
      <c r="J25" s="606">
        <f>énoncé!J44</f>
        <v>0.16666666666666669</v>
      </c>
    </row>
    <row r="26" spans="1:10" ht="30" customHeight="1" thickBot="1">
      <c r="A26" s="607" t="s">
        <v>115</v>
      </c>
      <c r="B26" s="606">
        <f>énoncé!B45</f>
        <v>0.16666666666666669</v>
      </c>
      <c r="C26" s="606">
        <f>énoncé!C45</f>
        <v>0.23076923076923075</v>
      </c>
      <c r="D26" s="606">
        <f>énoncé!D45</f>
        <v>0.2</v>
      </c>
      <c r="E26" s="606">
        <f>énoncé!E45</f>
        <v>0.16666666666666669</v>
      </c>
      <c r="F26" s="606">
        <f>énoncé!F45</f>
        <v>0.41176470588235292</v>
      </c>
      <c r="G26" s="606" t="str">
        <f>énoncé!G45</f>
        <v xml:space="preserve">  -</v>
      </c>
      <c r="H26" s="606">
        <f>énoncé!H45</f>
        <v>0</v>
      </c>
      <c r="I26" s="606">
        <f>énoncé!I45</f>
        <v>0</v>
      </c>
      <c r="J26" s="606">
        <f>énoncé!J45</f>
        <v>0</v>
      </c>
    </row>
    <row r="27" spans="1:10" ht="30" customHeight="1">
      <c r="A27" s="487"/>
      <c r="B27" s="488"/>
      <c r="C27" s="488"/>
      <c r="D27" s="488"/>
      <c r="E27" s="488"/>
      <c r="F27" s="488"/>
      <c r="G27" s="489"/>
      <c r="H27" s="488"/>
      <c r="I27" s="488"/>
      <c r="J27" s="488"/>
    </row>
    <row r="28" spans="1:10" ht="30" customHeight="1">
      <c r="A28" s="490" t="s">
        <v>192</v>
      </c>
      <c r="B28" s="560"/>
    </row>
    <row r="29" spans="1:10" ht="30" customHeight="1">
      <c r="A29" s="573" t="s">
        <v>30</v>
      </c>
      <c r="B29" s="778" t="s">
        <v>31</v>
      </c>
      <c r="C29" s="778"/>
      <c r="D29" s="778"/>
      <c r="E29" s="778"/>
      <c r="F29" s="779" t="s">
        <v>123</v>
      </c>
      <c r="G29" s="779"/>
      <c r="H29" s="779"/>
      <c r="I29" s="779"/>
      <c r="J29" s="779"/>
    </row>
    <row r="30" spans="1:10" ht="30" customHeight="1">
      <c r="A30" s="574"/>
      <c r="B30" s="770" t="s">
        <v>9</v>
      </c>
      <c r="C30" s="770"/>
      <c r="D30" s="770"/>
      <c r="E30" s="770"/>
      <c r="F30" s="770" t="s">
        <v>35</v>
      </c>
      <c r="G30" s="770"/>
      <c r="H30" s="575" t="s">
        <v>37</v>
      </c>
      <c r="I30" s="575" t="s">
        <v>38</v>
      </c>
      <c r="J30" s="576" t="s">
        <v>39</v>
      </c>
    </row>
    <row r="31" spans="1:10" ht="30" customHeight="1">
      <c r="A31" s="574" t="s">
        <v>127</v>
      </c>
      <c r="B31" s="771"/>
      <c r="C31" s="771"/>
      <c r="D31" s="771"/>
      <c r="E31" s="771"/>
      <c r="F31" s="474" t="s">
        <v>46</v>
      </c>
      <c r="G31" s="474" t="s">
        <v>36</v>
      </c>
      <c r="H31" s="577"/>
      <c r="I31" s="575" t="s">
        <v>47</v>
      </c>
      <c r="J31" s="578"/>
    </row>
    <row r="32" spans="1:10" ht="30" customHeight="1">
      <c r="A32" s="579"/>
      <c r="B32" s="580" t="s">
        <v>124</v>
      </c>
      <c r="C32" s="580" t="s">
        <v>12</v>
      </c>
      <c r="D32" s="580" t="s">
        <v>110</v>
      </c>
      <c r="E32" s="580" t="s">
        <v>128</v>
      </c>
      <c r="F32" s="474"/>
      <c r="G32" s="474"/>
      <c r="H32" s="475"/>
      <c r="I32" s="475"/>
      <c r="J32" s="578"/>
    </row>
    <row r="33" spans="1:11" ht="30" customHeight="1">
      <c r="A33" s="581" t="s">
        <v>113</v>
      </c>
      <c r="B33" s="582">
        <v>0</v>
      </c>
      <c r="C33" s="582">
        <v>0</v>
      </c>
      <c r="D33" s="582">
        <f>énoncé!$C$51</f>
        <v>0.16666666666666666</v>
      </c>
      <c r="E33" s="582">
        <f>énoncé!$C$51</f>
        <v>0.16666666666666666</v>
      </c>
      <c r="F33" s="582">
        <f>énoncé!$C$51</f>
        <v>0.16666666666666666</v>
      </c>
      <c r="G33" s="582">
        <f>énoncé!$C$51</f>
        <v>0.16666666666666666</v>
      </c>
      <c r="H33" s="582">
        <f>énoncé!$C$51</f>
        <v>0.16666666666666666</v>
      </c>
      <c r="I33" s="583" t="s">
        <v>60</v>
      </c>
      <c r="J33" s="480" t="s">
        <v>60</v>
      </c>
    </row>
    <row r="34" spans="1:11" ht="30" customHeight="1">
      <c r="A34" s="581" t="s">
        <v>115</v>
      </c>
      <c r="B34" s="582">
        <v>0</v>
      </c>
      <c r="C34" s="582">
        <v>0</v>
      </c>
      <c r="D34" s="582">
        <f>énoncé!$C$51</f>
        <v>0.16666666666666666</v>
      </c>
      <c r="E34" s="582">
        <f>énoncé!$C$51</f>
        <v>0.16666666666666666</v>
      </c>
      <c r="F34" s="582">
        <f>énoncé!$C$51</f>
        <v>0.16666666666666666</v>
      </c>
      <c r="G34" s="582">
        <f>énoncé!$C$51</f>
        <v>0.16666666666666666</v>
      </c>
      <c r="H34" s="582">
        <f>énoncé!$C$51</f>
        <v>0.16666666666666666</v>
      </c>
      <c r="I34" s="583" t="s">
        <v>60</v>
      </c>
      <c r="J34" s="480" t="s">
        <v>60</v>
      </c>
    </row>
    <row r="35" spans="1:11" ht="30" customHeight="1">
      <c r="A35" s="581" t="s">
        <v>118</v>
      </c>
      <c r="B35" s="582">
        <v>0</v>
      </c>
      <c r="C35" s="582">
        <v>0</v>
      </c>
      <c r="D35" s="582">
        <f>énoncé!$C$51</f>
        <v>0.16666666666666666</v>
      </c>
      <c r="E35" s="582">
        <f>énoncé!$C$51</f>
        <v>0.16666666666666666</v>
      </c>
      <c r="F35" s="582">
        <f>énoncé!$C$51</f>
        <v>0.16666666666666666</v>
      </c>
      <c r="G35" s="582">
        <f>énoncé!$C$51</f>
        <v>0.16666666666666666</v>
      </c>
      <c r="H35" s="582">
        <f>énoncé!$C$51</f>
        <v>0.16666666666666666</v>
      </c>
      <c r="I35" s="583" t="s">
        <v>60</v>
      </c>
      <c r="J35" s="480" t="s">
        <v>60</v>
      </c>
    </row>
    <row r="36" spans="1:11" ht="30" customHeight="1">
      <c r="A36" s="581" t="s">
        <v>110</v>
      </c>
      <c r="B36" s="582">
        <v>0</v>
      </c>
      <c r="C36" s="582">
        <v>0</v>
      </c>
      <c r="D36" s="583" t="s">
        <v>60</v>
      </c>
      <c r="E36" s="584" t="s">
        <v>60</v>
      </c>
      <c r="F36" s="583" t="s">
        <v>60</v>
      </c>
      <c r="G36" s="583" t="s">
        <v>60</v>
      </c>
      <c r="H36" s="583" t="s">
        <v>60</v>
      </c>
      <c r="I36" s="583" t="s">
        <v>60</v>
      </c>
      <c r="J36" s="480" t="s">
        <v>60</v>
      </c>
    </row>
    <row r="37" spans="1:11" ht="30" customHeight="1">
      <c r="A37" s="585" t="s">
        <v>116</v>
      </c>
      <c r="B37" s="582">
        <v>0</v>
      </c>
      <c r="C37" s="582">
        <v>0</v>
      </c>
      <c r="D37" s="586" t="s">
        <v>60</v>
      </c>
      <c r="E37" s="586" t="s">
        <v>60</v>
      </c>
      <c r="F37" s="586" t="s">
        <v>60</v>
      </c>
      <c r="G37" s="586" t="s">
        <v>60</v>
      </c>
      <c r="H37" s="586" t="s">
        <v>60</v>
      </c>
      <c r="I37" s="586" t="s">
        <v>60</v>
      </c>
      <c r="J37" s="587" t="s">
        <v>60</v>
      </c>
    </row>
    <row r="38" spans="1:11" ht="30" customHeight="1">
      <c r="B38" s="61" t="s">
        <v>68</v>
      </c>
      <c r="C38" s="61" t="s">
        <v>68</v>
      </c>
      <c r="D38" s="61" t="s">
        <v>64</v>
      </c>
      <c r="E38" s="62" t="s">
        <v>68</v>
      </c>
      <c r="F38" s="61" t="s">
        <v>68</v>
      </c>
      <c r="G38" s="61" t="s">
        <v>68</v>
      </c>
      <c r="H38" s="61" t="s">
        <v>68</v>
      </c>
      <c r="I38" s="61" t="s">
        <v>68</v>
      </c>
      <c r="J38" s="67" t="s">
        <v>64</v>
      </c>
    </row>
    <row r="40" spans="1:11" ht="30" customHeight="1">
      <c r="A40" s="471" t="s">
        <v>30</v>
      </c>
      <c r="B40" s="764" t="s">
        <v>31</v>
      </c>
      <c r="C40" s="764"/>
      <c r="D40" s="764"/>
      <c r="E40" s="764"/>
      <c r="F40" s="764" t="s">
        <v>123</v>
      </c>
      <c r="G40" s="764"/>
      <c r="H40" s="764"/>
      <c r="I40" s="764"/>
      <c r="J40" s="764"/>
      <c r="K40" s="472" t="s">
        <v>2</v>
      </c>
    </row>
    <row r="41" spans="1:11" ht="30" customHeight="1">
      <c r="A41" s="608"/>
      <c r="B41" s="766" t="s">
        <v>9</v>
      </c>
      <c r="C41" s="766"/>
      <c r="D41" s="766"/>
      <c r="E41" s="766"/>
      <c r="F41" s="767" t="s">
        <v>35</v>
      </c>
      <c r="G41" s="767"/>
      <c r="H41" s="609" t="s">
        <v>37</v>
      </c>
      <c r="I41" s="609" t="s">
        <v>38</v>
      </c>
      <c r="J41" s="610" t="s">
        <v>39</v>
      </c>
      <c r="K41" s="608" t="s">
        <v>30</v>
      </c>
    </row>
    <row r="42" spans="1:11" ht="30" customHeight="1">
      <c r="A42" s="608" t="s">
        <v>127</v>
      </c>
      <c r="B42" s="769"/>
      <c r="C42" s="769"/>
      <c r="D42" s="769"/>
      <c r="E42" s="769"/>
      <c r="F42" s="470" t="s">
        <v>46</v>
      </c>
      <c r="G42" s="486" t="s">
        <v>36</v>
      </c>
      <c r="H42" s="611"/>
      <c r="I42" s="609" t="s">
        <v>47</v>
      </c>
      <c r="J42" s="612"/>
      <c r="K42" s="473"/>
    </row>
    <row r="43" spans="1:11" ht="30" customHeight="1">
      <c r="A43" s="613" t="s">
        <v>129</v>
      </c>
      <c r="B43" s="614" t="s">
        <v>124</v>
      </c>
      <c r="C43" s="615" t="s">
        <v>12</v>
      </c>
      <c r="D43" s="615" t="s">
        <v>110</v>
      </c>
      <c r="E43" s="616" t="s">
        <v>116</v>
      </c>
      <c r="F43" s="617"/>
      <c r="G43" s="618"/>
      <c r="H43" s="619"/>
      <c r="I43" s="619"/>
      <c r="J43" s="620"/>
      <c r="K43" s="613"/>
    </row>
    <row r="44" spans="1:11" ht="30" customHeight="1">
      <c r="A44" s="473" t="s">
        <v>130</v>
      </c>
      <c r="B44" s="609">
        <f>B12</f>
        <v>2200</v>
      </c>
      <c r="C44" s="609">
        <f>C12</f>
        <v>110</v>
      </c>
      <c r="D44" s="609">
        <f>D12</f>
        <v>1080</v>
      </c>
      <c r="E44" s="609">
        <f>E12</f>
        <v>264</v>
      </c>
      <c r="F44" s="609">
        <f>F12</f>
        <v>2160</v>
      </c>
      <c r="G44" s="609"/>
      <c r="H44" s="609">
        <f>énoncé!H17</f>
        <v>1440</v>
      </c>
      <c r="I44" s="609" t="s">
        <v>54</v>
      </c>
      <c r="J44" s="610">
        <f>énoncé!B27</f>
        <v>2520</v>
      </c>
      <c r="K44" s="472">
        <f>SUM(B44:J44)</f>
        <v>9774</v>
      </c>
    </row>
    <row r="45" spans="1:11" ht="30" customHeight="1">
      <c r="A45" s="621" t="s">
        <v>74</v>
      </c>
      <c r="B45" s="622">
        <f>B33*B44</f>
        <v>0</v>
      </c>
      <c r="C45" s="622">
        <f t="shared" ref="C45:H45" si="0">C33*C44</f>
        <v>0</v>
      </c>
      <c r="D45" s="622">
        <f t="shared" si="0"/>
        <v>180</v>
      </c>
      <c r="E45" s="622">
        <f t="shared" si="0"/>
        <v>44</v>
      </c>
      <c r="F45" s="622">
        <f t="shared" si="0"/>
        <v>360</v>
      </c>
      <c r="G45" s="623" t="s">
        <v>64</v>
      </c>
      <c r="H45" s="622">
        <f t="shared" si="0"/>
        <v>240</v>
      </c>
      <c r="I45" s="623">
        <v>0</v>
      </c>
      <c r="J45" s="624">
        <v>0</v>
      </c>
      <c r="K45" s="621">
        <f t="shared" ref="K45:K50" si="1">SUM(B45:J45)</f>
        <v>824</v>
      </c>
    </row>
    <row r="46" spans="1:11" ht="30" customHeight="1">
      <c r="A46" s="473" t="s">
        <v>131</v>
      </c>
      <c r="B46" s="609">
        <f>B13</f>
        <v>60</v>
      </c>
      <c r="C46" s="609">
        <f>C13</f>
        <v>13</v>
      </c>
      <c r="D46" s="609">
        <f>D13</f>
        <v>180</v>
      </c>
      <c r="E46" s="609">
        <f>E13</f>
        <v>72</v>
      </c>
      <c r="F46" s="609">
        <f>F13</f>
        <v>816</v>
      </c>
      <c r="G46" s="609"/>
      <c r="H46" s="609"/>
      <c r="I46" s="609" t="s">
        <v>54</v>
      </c>
      <c r="J46" s="610"/>
      <c r="K46" s="608">
        <f t="shared" si="1"/>
        <v>1141</v>
      </c>
    </row>
    <row r="47" spans="1:11" ht="30" customHeight="1">
      <c r="A47" s="621" t="s">
        <v>74</v>
      </c>
      <c r="B47" s="622">
        <f>B34*B46</f>
        <v>0</v>
      </c>
      <c r="C47" s="622">
        <f>C34*C46</f>
        <v>0</v>
      </c>
      <c r="D47" s="622">
        <f>D34*D46</f>
        <v>30</v>
      </c>
      <c r="E47" s="622">
        <f>E34*E46</f>
        <v>12</v>
      </c>
      <c r="F47" s="622">
        <f>F34*F46</f>
        <v>136</v>
      </c>
      <c r="G47" s="623" t="s">
        <v>64</v>
      </c>
      <c r="H47" s="623">
        <v>0</v>
      </c>
      <c r="I47" s="623"/>
      <c r="J47" s="624">
        <v>0</v>
      </c>
      <c r="K47" s="621">
        <f t="shared" si="1"/>
        <v>178</v>
      </c>
    </row>
    <row r="48" spans="1:11" ht="30" customHeight="1">
      <c r="A48" s="473" t="s">
        <v>132</v>
      </c>
      <c r="B48" s="609">
        <f>B14</f>
        <v>360</v>
      </c>
      <c r="C48" s="609">
        <f>C14</f>
        <v>22</v>
      </c>
      <c r="D48" s="609">
        <f>D14</f>
        <v>138</v>
      </c>
      <c r="E48" s="609">
        <f>E14</f>
        <v>12</v>
      </c>
      <c r="F48" s="609">
        <f>F14</f>
        <v>132</v>
      </c>
      <c r="G48" s="609"/>
      <c r="H48" s="609"/>
      <c r="I48" s="609" t="s">
        <v>54</v>
      </c>
      <c r="J48" s="610">
        <f>énoncé!B28</f>
        <v>10</v>
      </c>
      <c r="K48" s="608">
        <f t="shared" si="1"/>
        <v>674</v>
      </c>
    </row>
    <row r="49" spans="1:11" ht="30" customHeight="1">
      <c r="A49" s="625" t="s">
        <v>74</v>
      </c>
      <c r="B49" s="626">
        <f>B48*B35</f>
        <v>0</v>
      </c>
      <c r="C49" s="626">
        <f>C48*C35</f>
        <v>0</v>
      </c>
      <c r="D49" s="626">
        <f>D48*D35</f>
        <v>23</v>
      </c>
      <c r="E49" s="626">
        <f>E48*E35</f>
        <v>2</v>
      </c>
      <c r="F49" s="626">
        <f>F48*F35</f>
        <v>22</v>
      </c>
      <c r="G49" s="626" t="s">
        <v>64</v>
      </c>
      <c r="H49" s="626">
        <v>0</v>
      </c>
      <c r="I49" s="626">
        <v>0</v>
      </c>
      <c r="J49" s="627">
        <v>0</v>
      </c>
      <c r="K49" s="625">
        <f t="shared" si="1"/>
        <v>47</v>
      </c>
    </row>
    <row r="50" spans="1:11" ht="30" customHeight="1">
      <c r="A50" s="628" t="s">
        <v>77</v>
      </c>
      <c r="B50" s="629">
        <f>B45+B47+B49</f>
        <v>0</v>
      </c>
      <c r="C50" s="629">
        <f>C45+C47+C49</f>
        <v>0</v>
      </c>
      <c r="D50" s="629">
        <f>D45+D47+D49</f>
        <v>233</v>
      </c>
      <c r="E50" s="629">
        <f>E45+E47+E49</f>
        <v>58</v>
      </c>
      <c r="F50" s="629">
        <f>F45+F47+F49</f>
        <v>518</v>
      </c>
      <c r="G50" s="626" t="s">
        <v>64</v>
      </c>
      <c r="H50" s="626">
        <v>240</v>
      </c>
      <c r="I50" s="626">
        <v>0</v>
      </c>
      <c r="J50" s="627">
        <v>0</v>
      </c>
      <c r="K50" s="624">
        <f t="shared" si="1"/>
        <v>1049</v>
      </c>
    </row>
    <row r="54" spans="1:11" ht="30" customHeight="1">
      <c r="A54" s="761" t="s">
        <v>141</v>
      </c>
      <c r="B54" s="761"/>
      <c r="C54" s="761"/>
      <c r="D54" s="761"/>
      <c r="E54" s="761"/>
      <c r="F54" s="761"/>
      <c r="G54" s="761"/>
      <c r="H54" s="761"/>
      <c r="I54" s="761"/>
      <c r="J54" s="761"/>
      <c r="K54" s="761"/>
    </row>
    <row r="55" spans="1:11" ht="30" customHeight="1">
      <c r="A55" s="630"/>
      <c r="B55" s="762"/>
      <c r="C55" s="762"/>
      <c r="D55" s="762"/>
      <c r="E55" s="762"/>
      <c r="F55" s="763"/>
      <c r="G55" s="763"/>
      <c r="H55" s="763"/>
      <c r="I55" s="763"/>
      <c r="J55" s="763"/>
      <c r="K55" s="472" t="s">
        <v>2</v>
      </c>
    </row>
    <row r="56" spans="1:11" ht="30" customHeight="1">
      <c r="A56" s="471" t="s">
        <v>30</v>
      </c>
      <c r="B56" s="764" t="s">
        <v>31</v>
      </c>
      <c r="C56" s="764"/>
      <c r="D56" s="764"/>
      <c r="E56" s="764"/>
      <c r="F56" s="764" t="s">
        <v>123</v>
      </c>
      <c r="G56" s="764"/>
      <c r="H56" s="764"/>
      <c r="I56" s="764"/>
      <c r="J56" s="764"/>
      <c r="K56" s="608" t="s">
        <v>30</v>
      </c>
    </row>
    <row r="57" spans="1:11" ht="30" customHeight="1">
      <c r="A57" s="473"/>
      <c r="B57" s="766" t="s">
        <v>9</v>
      </c>
      <c r="C57" s="766"/>
      <c r="D57" s="766"/>
      <c r="E57" s="766"/>
      <c r="F57" s="767" t="s">
        <v>35</v>
      </c>
      <c r="G57" s="767"/>
      <c r="H57" s="609" t="s">
        <v>37</v>
      </c>
      <c r="I57" s="609" t="s">
        <v>38</v>
      </c>
      <c r="J57" s="610" t="s">
        <v>39</v>
      </c>
      <c r="K57" s="473"/>
    </row>
    <row r="58" spans="1:11" ht="30" customHeight="1">
      <c r="A58" s="631" t="s">
        <v>127</v>
      </c>
      <c r="B58" s="614" t="s">
        <v>124</v>
      </c>
      <c r="C58" s="615" t="s">
        <v>12</v>
      </c>
      <c r="D58" s="615" t="s">
        <v>110</v>
      </c>
      <c r="E58" s="616" t="s">
        <v>116</v>
      </c>
      <c r="F58" s="617" t="s">
        <v>46</v>
      </c>
      <c r="G58" s="618" t="s">
        <v>36</v>
      </c>
      <c r="H58" s="619"/>
      <c r="I58" s="618" t="s">
        <v>47</v>
      </c>
      <c r="J58" s="620"/>
      <c r="K58" s="613"/>
    </row>
    <row r="59" spans="1:11" ht="30" customHeight="1">
      <c r="A59" s="473" t="s">
        <v>134</v>
      </c>
      <c r="B59" s="632">
        <f>B44-B45</f>
        <v>2200</v>
      </c>
      <c r="C59" s="632">
        <f t="shared" ref="C59:J59" si="2">C44-C45</f>
        <v>110</v>
      </c>
      <c r="D59" s="632">
        <f t="shared" si="2"/>
        <v>900</v>
      </c>
      <c r="E59" s="632">
        <f t="shared" si="2"/>
        <v>220</v>
      </c>
      <c r="F59" s="632">
        <f t="shared" si="2"/>
        <v>1800</v>
      </c>
      <c r="G59" s="632">
        <v>0</v>
      </c>
      <c r="H59" s="632">
        <f t="shared" si="2"/>
        <v>1200</v>
      </c>
      <c r="I59" s="632" t="s">
        <v>54</v>
      </c>
      <c r="J59" s="632">
        <f t="shared" si="2"/>
        <v>2520</v>
      </c>
      <c r="K59" s="610" t="s">
        <v>23</v>
      </c>
    </row>
    <row r="60" spans="1:11" ht="30" customHeight="1">
      <c r="A60" s="621" t="s">
        <v>142</v>
      </c>
      <c r="B60" s="622">
        <f>B25*B59</f>
        <v>200</v>
      </c>
      <c r="C60" s="622">
        <f t="shared" ref="C60:J60" si="3">C25*C59</f>
        <v>10</v>
      </c>
      <c r="D60" s="622">
        <f t="shared" si="3"/>
        <v>150.00000000000003</v>
      </c>
      <c r="E60" s="622">
        <f t="shared" si="3"/>
        <v>20</v>
      </c>
      <c r="F60" s="622">
        <f t="shared" si="3"/>
        <v>600</v>
      </c>
      <c r="G60" s="622">
        <v>0</v>
      </c>
      <c r="H60" s="622">
        <f t="shared" si="3"/>
        <v>200.00000000000003</v>
      </c>
      <c r="I60" s="622">
        <v>0</v>
      </c>
      <c r="J60" s="622">
        <f t="shared" si="3"/>
        <v>420.00000000000006</v>
      </c>
      <c r="K60" s="633">
        <f>SUM(B60:J60)</f>
        <v>1600</v>
      </c>
    </row>
    <row r="61" spans="1:11" ht="30" customHeight="1">
      <c r="A61" s="473" t="s">
        <v>137</v>
      </c>
      <c r="B61" s="632">
        <f>B46-B47</f>
        <v>60</v>
      </c>
      <c r="C61" s="632">
        <f t="shared" ref="C61:J61" si="4">C46-C47</f>
        <v>13</v>
      </c>
      <c r="D61" s="632">
        <f t="shared" si="4"/>
        <v>150</v>
      </c>
      <c r="E61" s="632">
        <f t="shared" si="4"/>
        <v>60</v>
      </c>
      <c r="F61" s="632">
        <f t="shared" si="4"/>
        <v>680</v>
      </c>
      <c r="G61" s="632">
        <v>0</v>
      </c>
      <c r="H61" s="632">
        <f t="shared" si="4"/>
        <v>0</v>
      </c>
      <c r="I61" s="632" t="s">
        <v>54</v>
      </c>
      <c r="J61" s="632">
        <f t="shared" si="4"/>
        <v>0</v>
      </c>
      <c r="K61" s="610" t="s">
        <v>85</v>
      </c>
    </row>
    <row r="62" spans="1:11" ht="30" customHeight="1">
      <c r="A62" s="621" t="s">
        <v>142</v>
      </c>
      <c r="B62" s="626">
        <f>B61*B26</f>
        <v>10.000000000000002</v>
      </c>
      <c r="C62" s="626">
        <f t="shared" ref="C62:J62" si="5">C61*C26</f>
        <v>3</v>
      </c>
      <c r="D62" s="626">
        <f t="shared" si="5"/>
        <v>30</v>
      </c>
      <c r="E62" s="626">
        <f t="shared" si="5"/>
        <v>10.000000000000002</v>
      </c>
      <c r="F62" s="626">
        <f t="shared" si="5"/>
        <v>280</v>
      </c>
      <c r="G62" s="626">
        <v>0</v>
      </c>
      <c r="H62" s="626">
        <f t="shared" si="5"/>
        <v>0</v>
      </c>
      <c r="I62" s="626">
        <v>0</v>
      </c>
      <c r="J62" s="626">
        <f t="shared" si="5"/>
        <v>0</v>
      </c>
      <c r="K62" s="633">
        <f>SUM(B62:J62)</f>
        <v>333</v>
      </c>
    </row>
    <row r="63" spans="1:11" ht="30" customHeight="1">
      <c r="A63" s="634" t="s">
        <v>143</v>
      </c>
      <c r="B63" s="629">
        <f>B60+B62</f>
        <v>210</v>
      </c>
      <c r="C63" s="629">
        <f t="shared" ref="C63:K63" si="6">C60+C62</f>
        <v>13</v>
      </c>
      <c r="D63" s="629">
        <f t="shared" si="6"/>
        <v>180.00000000000003</v>
      </c>
      <c r="E63" s="629">
        <f t="shared" si="6"/>
        <v>30</v>
      </c>
      <c r="F63" s="629">
        <f t="shared" si="6"/>
        <v>880</v>
      </c>
      <c r="G63" s="629">
        <f t="shared" si="6"/>
        <v>0</v>
      </c>
      <c r="H63" s="629">
        <f t="shared" si="6"/>
        <v>200.00000000000003</v>
      </c>
      <c r="I63" s="629" t="s">
        <v>54</v>
      </c>
      <c r="J63" s="629">
        <f t="shared" si="6"/>
        <v>420.00000000000006</v>
      </c>
      <c r="K63" s="629">
        <f t="shared" si="6"/>
        <v>1933</v>
      </c>
    </row>
    <row r="66" spans="1:11" ht="30" customHeight="1">
      <c r="A66" s="635" t="s">
        <v>0</v>
      </c>
      <c r="B66" s="758" t="s">
        <v>144</v>
      </c>
      <c r="C66" s="758"/>
      <c r="D66" s="758"/>
      <c r="E66" s="758"/>
      <c r="F66" s="758"/>
      <c r="G66" s="484" t="s">
        <v>2</v>
      </c>
      <c r="H66" s="483"/>
      <c r="I66" s="483"/>
      <c r="J66" s="483"/>
      <c r="K66" s="636" t="s">
        <v>2</v>
      </c>
    </row>
    <row r="67" spans="1:11" ht="30" customHeight="1">
      <c r="A67" s="637"/>
      <c r="B67" s="768"/>
      <c r="C67" s="768"/>
      <c r="D67" s="768"/>
      <c r="E67" s="768"/>
      <c r="F67" s="638"/>
      <c r="G67" s="639" t="s">
        <v>145</v>
      </c>
      <c r="H67" s="640" t="s">
        <v>5</v>
      </c>
      <c r="I67" s="640" t="s">
        <v>6</v>
      </c>
      <c r="J67" s="639" t="s">
        <v>146</v>
      </c>
      <c r="K67" s="639" t="s">
        <v>8</v>
      </c>
    </row>
    <row r="68" spans="1:11" ht="30" customHeight="1">
      <c r="A68" s="641"/>
      <c r="B68" s="765" t="s">
        <v>48</v>
      </c>
      <c r="C68" s="765"/>
      <c r="D68" s="765"/>
      <c r="E68" s="765"/>
      <c r="F68" s="639" t="s">
        <v>10</v>
      </c>
      <c r="G68" s="639" t="s">
        <v>147</v>
      </c>
      <c r="H68" s="640" t="s">
        <v>12</v>
      </c>
      <c r="I68" s="642"/>
      <c r="J68" s="639" t="s">
        <v>148</v>
      </c>
      <c r="K68" s="639" t="s">
        <v>149</v>
      </c>
    </row>
    <row r="69" spans="1:11" ht="30" customHeight="1">
      <c r="A69" s="641" t="s">
        <v>127</v>
      </c>
      <c r="B69" s="642"/>
      <c r="C69" s="643"/>
      <c r="D69" s="643"/>
      <c r="E69" s="644"/>
      <c r="F69" s="639" t="s">
        <v>20</v>
      </c>
      <c r="G69" s="638"/>
      <c r="H69" s="642"/>
      <c r="I69" s="642"/>
      <c r="J69" s="638"/>
      <c r="K69" s="638"/>
    </row>
    <row r="70" spans="1:11" ht="30" customHeight="1">
      <c r="A70" s="645"/>
      <c r="B70" s="646" t="s">
        <v>109</v>
      </c>
      <c r="C70" s="647" t="s">
        <v>12</v>
      </c>
      <c r="D70" s="647" t="s">
        <v>110</v>
      </c>
      <c r="E70" s="648" t="s">
        <v>150</v>
      </c>
      <c r="F70" s="649"/>
      <c r="G70" s="649"/>
      <c r="H70" s="650"/>
      <c r="I70" s="650"/>
      <c r="J70" s="649"/>
      <c r="K70" s="649"/>
    </row>
    <row r="71" spans="1:11" ht="30" customHeight="1">
      <c r="A71" s="637" t="s">
        <v>93</v>
      </c>
      <c r="B71" s="651">
        <f>B3</f>
        <v>5000</v>
      </c>
      <c r="C71" s="651">
        <f>C3</f>
        <v>0</v>
      </c>
      <c r="D71" s="651">
        <f>D3</f>
        <v>0</v>
      </c>
      <c r="E71" s="651" t="str">
        <f>E3</f>
        <v xml:space="preserve"> </v>
      </c>
      <c r="F71" s="651">
        <f>énoncé!C27</f>
        <v>2500</v>
      </c>
      <c r="G71" s="652">
        <f>SUM(B71:F71)</f>
        <v>7500</v>
      </c>
      <c r="H71" s="653">
        <f>K60</f>
        <v>1600</v>
      </c>
      <c r="I71" s="651">
        <f>K45</f>
        <v>824</v>
      </c>
      <c r="J71" s="654"/>
      <c r="K71" s="652">
        <v>9924</v>
      </c>
    </row>
    <row r="72" spans="1:11" ht="30" customHeight="1">
      <c r="A72" s="637" t="s">
        <v>94</v>
      </c>
      <c r="B72" s="651">
        <f t="shared" ref="B72:F77" si="7">B4</f>
        <v>710</v>
      </c>
      <c r="C72" s="651">
        <f t="shared" si="7"/>
        <v>0</v>
      </c>
      <c r="D72" s="651">
        <f t="shared" si="7"/>
        <v>0</v>
      </c>
      <c r="E72" s="651" t="str">
        <f t="shared" si="7"/>
        <v xml:space="preserve"> </v>
      </c>
      <c r="F72" s="651">
        <f t="shared" si="7"/>
        <v>0</v>
      </c>
      <c r="G72" s="652">
        <f t="shared" ref="G72:G77" si="8">SUM(B72:F72)</f>
        <v>710</v>
      </c>
      <c r="H72" s="651">
        <f>K62</f>
        <v>333</v>
      </c>
      <c r="I72" s="651">
        <f>K47</f>
        <v>178</v>
      </c>
      <c r="J72" s="652"/>
      <c r="K72" s="652">
        <v>1221</v>
      </c>
    </row>
    <row r="73" spans="1:11" ht="30" customHeight="1">
      <c r="A73" s="637" t="s">
        <v>151</v>
      </c>
      <c r="B73" s="651">
        <f t="shared" si="7"/>
        <v>508</v>
      </c>
      <c r="C73" s="651">
        <f t="shared" si="7"/>
        <v>0</v>
      </c>
      <c r="D73" s="651">
        <f t="shared" si="7"/>
        <v>0</v>
      </c>
      <c r="E73" s="651">
        <f t="shared" si="7"/>
        <v>0</v>
      </c>
      <c r="F73" s="651">
        <f t="shared" si="7"/>
        <v>0</v>
      </c>
      <c r="G73" s="652">
        <f t="shared" si="8"/>
        <v>508</v>
      </c>
      <c r="H73" s="655"/>
      <c r="I73" s="651">
        <f>K49</f>
        <v>47</v>
      </c>
      <c r="J73" s="652">
        <f>énoncé!C54</f>
        <v>14</v>
      </c>
      <c r="K73" s="652">
        <v>569</v>
      </c>
    </row>
    <row r="74" spans="1:11" ht="30" customHeight="1">
      <c r="A74" s="637" t="s">
        <v>26</v>
      </c>
      <c r="B74" s="651">
        <f t="shared" si="7"/>
        <v>0</v>
      </c>
      <c r="C74" s="651">
        <f t="shared" si="7"/>
        <v>0</v>
      </c>
      <c r="D74" s="651">
        <f t="shared" si="7"/>
        <v>4020</v>
      </c>
      <c r="E74" s="651">
        <f t="shared" si="7"/>
        <v>0</v>
      </c>
      <c r="F74" s="651">
        <f>énoncé!C29</f>
        <v>20</v>
      </c>
      <c r="G74" s="652">
        <f t="shared" si="8"/>
        <v>4040</v>
      </c>
      <c r="H74" s="651" t="s">
        <v>27</v>
      </c>
      <c r="I74" s="651"/>
      <c r="J74" s="652"/>
      <c r="K74" s="652">
        <v>4040</v>
      </c>
    </row>
    <row r="75" spans="1:11" ht="30" customHeight="1">
      <c r="A75" s="637" t="s">
        <v>152</v>
      </c>
      <c r="B75" s="651">
        <f t="shared" si="7"/>
        <v>0</v>
      </c>
      <c r="C75" s="651">
        <f t="shared" si="7"/>
        <v>0</v>
      </c>
      <c r="D75" s="651">
        <f t="shared" si="7"/>
        <v>0</v>
      </c>
      <c r="E75" s="651">
        <f t="shared" si="7"/>
        <v>1570</v>
      </c>
      <c r="F75" s="651">
        <f t="shared" si="7"/>
        <v>0</v>
      </c>
      <c r="G75" s="652">
        <f t="shared" si="8"/>
        <v>1570</v>
      </c>
      <c r="H75" s="651" t="s">
        <v>27</v>
      </c>
      <c r="I75" s="651"/>
      <c r="J75" s="652"/>
      <c r="K75" s="652">
        <v>1570</v>
      </c>
    </row>
    <row r="76" spans="1:11" ht="30" customHeight="1">
      <c r="A76" s="637" t="s">
        <v>29</v>
      </c>
      <c r="B76" s="651">
        <f t="shared" si="7"/>
        <v>0</v>
      </c>
      <c r="C76" s="651">
        <f t="shared" si="7"/>
        <v>1550</v>
      </c>
      <c r="D76" s="651">
        <f t="shared" si="7"/>
        <v>0</v>
      </c>
      <c r="E76" s="651">
        <f t="shared" si="7"/>
        <v>0</v>
      </c>
      <c r="F76" s="651">
        <f t="shared" si="7"/>
        <v>0</v>
      </c>
      <c r="G76" s="652">
        <f t="shared" si="8"/>
        <v>1550</v>
      </c>
      <c r="H76" s="656">
        <f>-G76</f>
        <v>-1550</v>
      </c>
      <c r="I76" s="656"/>
      <c r="J76" s="657"/>
      <c r="K76" s="657" t="s">
        <v>64</v>
      </c>
    </row>
    <row r="77" spans="1:11" ht="30" customHeight="1">
      <c r="A77" s="658" t="s">
        <v>153</v>
      </c>
      <c r="B77" s="651">
        <f t="shared" si="7"/>
        <v>6218</v>
      </c>
      <c r="C77" s="651">
        <f t="shared" si="7"/>
        <v>1550</v>
      </c>
      <c r="D77" s="651">
        <f t="shared" si="7"/>
        <v>4020</v>
      </c>
      <c r="E77" s="651">
        <f t="shared" si="7"/>
        <v>1570</v>
      </c>
      <c r="F77" s="651">
        <f>SUM(F71:F76)</f>
        <v>2520</v>
      </c>
      <c r="G77" s="652">
        <f t="shared" si="8"/>
        <v>15878</v>
      </c>
      <c r="H77" s="665">
        <f>H71+H72</f>
        <v>1933</v>
      </c>
      <c r="I77" s="659">
        <v>1028</v>
      </c>
      <c r="J77" s="660">
        <v>14</v>
      </c>
      <c r="K77" s="661">
        <v>16920</v>
      </c>
    </row>
    <row r="78" spans="1:11" ht="30" customHeight="1">
      <c r="A78" s="645" t="s">
        <v>154</v>
      </c>
      <c r="B78" s="662"/>
      <c r="C78" s="656"/>
      <c r="D78" s="656"/>
      <c r="E78" s="656"/>
      <c r="F78" s="657"/>
      <c r="G78" s="663"/>
      <c r="H78" s="664">
        <f>H71+H72+H76</f>
        <v>383</v>
      </c>
      <c r="I78" s="656">
        <v>1049</v>
      </c>
      <c r="J78" s="657"/>
      <c r="K78" s="663">
        <v>17324</v>
      </c>
    </row>
    <row r="79" spans="1:11" ht="30" customHeight="1">
      <c r="A79" s="760"/>
      <c r="B79" s="757"/>
      <c r="C79" s="757"/>
      <c r="D79" s="757"/>
      <c r="E79" s="757"/>
      <c r="F79" s="757"/>
      <c r="G79" s="757"/>
      <c r="H79" s="757"/>
      <c r="I79" s="757"/>
      <c r="J79" s="757"/>
      <c r="K79" s="757"/>
    </row>
    <row r="80" spans="1:11" ht="30" customHeight="1">
      <c r="A80" s="760"/>
      <c r="B80" s="757"/>
      <c r="C80" s="757"/>
      <c r="D80" s="757"/>
      <c r="E80" s="757"/>
      <c r="F80" s="757"/>
      <c r="G80" s="757"/>
      <c r="H80" s="757"/>
      <c r="I80" s="757"/>
      <c r="J80" s="757"/>
      <c r="K80" s="757"/>
    </row>
    <row r="81" spans="1:11" ht="30" customHeight="1">
      <c r="A81" s="666" t="s">
        <v>30</v>
      </c>
      <c r="B81" s="758" t="s">
        <v>31</v>
      </c>
      <c r="C81" s="758"/>
      <c r="D81" s="758"/>
      <c r="E81" s="758"/>
      <c r="F81" s="759" t="s">
        <v>123</v>
      </c>
      <c r="G81" s="759"/>
      <c r="H81" s="759"/>
      <c r="I81" s="759"/>
      <c r="J81" s="759"/>
      <c r="K81" s="484" t="s">
        <v>155</v>
      </c>
    </row>
    <row r="82" spans="1:11" ht="30" customHeight="1">
      <c r="A82" s="641"/>
      <c r="B82" s="755" t="s">
        <v>156</v>
      </c>
      <c r="C82" s="755"/>
      <c r="D82" s="755"/>
      <c r="E82" s="755"/>
      <c r="F82" s="756" t="s">
        <v>35</v>
      </c>
      <c r="G82" s="756"/>
      <c r="H82" s="640" t="s">
        <v>37</v>
      </c>
      <c r="I82" s="640" t="s">
        <v>38</v>
      </c>
      <c r="J82" s="639" t="s">
        <v>39</v>
      </c>
      <c r="K82" s="639" t="s">
        <v>157</v>
      </c>
    </row>
    <row r="83" spans="1:11" ht="30" customHeight="1">
      <c r="A83" s="641" t="s">
        <v>127</v>
      </c>
      <c r="B83" s="642"/>
      <c r="C83" s="643"/>
      <c r="D83" s="643"/>
      <c r="E83" s="644"/>
      <c r="F83" s="482" t="s">
        <v>46</v>
      </c>
      <c r="G83" s="667" t="s">
        <v>36</v>
      </c>
      <c r="H83" s="642"/>
      <c r="I83" s="640" t="s">
        <v>47</v>
      </c>
      <c r="J83" s="638"/>
      <c r="K83" s="639" t="s">
        <v>47</v>
      </c>
    </row>
    <row r="84" spans="1:11" ht="30" customHeight="1">
      <c r="A84" s="645"/>
      <c r="B84" s="646" t="s">
        <v>124</v>
      </c>
      <c r="C84" s="647" t="s">
        <v>12</v>
      </c>
      <c r="D84" s="647" t="s">
        <v>110</v>
      </c>
      <c r="E84" s="648" t="s">
        <v>116</v>
      </c>
      <c r="F84" s="485"/>
      <c r="G84" s="668"/>
      <c r="H84" s="650"/>
      <c r="I84" s="650"/>
      <c r="J84" s="649"/>
      <c r="K84" s="649"/>
    </row>
    <row r="85" spans="1:11" ht="49.5" customHeight="1">
      <c r="A85" s="637" t="s">
        <v>158</v>
      </c>
      <c r="B85" s="669">
        <f>B44</f>
        <v>2200</v>
      </c>
      <c r="C85" s="669">
        <f>C44</f>
        <v>110</v>
      </c>
      <c r="D85" s="669">
        <f>D44</f>
        <v>1080</v>
      </c>
      <c r="E85" s="669">
        <f>E44</f>
        <v>264</v>
      </c>
      <c r="F85" s="669">
        <f>F44</f>
        <v>2160</v>
      </c>
      <c r="G85" s="669">
        <f>G59</f>
        <v>0</v>
      </c>
      <c r="H85" s="669">
        <f>H44</f>
        <v>1440</v>
      </c>
      <c r="I85" s="669" t="str">
        <f>I59</f>
        <v>?</v>
      </c>
      <c r="J85" s="669">
        <f>J59</f>
        <v>2520</v>
      </c>
      <c r="K85" s="669">
        <f>K44</f>
        <v>9774</v>
      </c>
    </row>
    <row r="86" spans="1:11" ht="30" customHeight="1">
      <c r="A86" s="637"/>
      <c r="B86" s="749"/>
      <c r="C86" s="750"/>
      <c r="D86" s="670"/>
      <c r="E86" s="481"/>
      <c r="F86" s="670"/>
      <c r="G86" s="670"/>
      <c r="H86" s="670"/>
      <c r="I86" s="670"/>
      <c r="J86" s="754"/>
      <c r="K86" s="481"/>
    </row>
    <row r="87" spans="1:11" ht="30" customHeight="1">
      <c r="A87" s="671" t="s">
        <v>89</v>
      </c>
      <c r="B87" s="749"/>
      <c r="C87" s="750"/>
      <c r="D87" s="672">
        <f>D45</f>
        <v>180</v>
      </c>
      <c r="E87" s="672">
        <f>E45</f>
        <v>44</v>
      </c>
      <c r="F87" s="672">
        <f>F45</f>
        <v>360</v>
      </c>
      <c r="G87" s="672">
        <v>0</v>
      </c>
      <c r="H87" s="672">
        <f>H45</f>
        <v>240</v>
      </c>
      <c r="I87" s="670" t="s">
        <v>23</v>
      </c>
      <c r="J87" s="754"/>
      <c r="K87" s="673">
        <f>SUM(D87:H87)</f>
        <v>824</v>
      </c>
    </row>
    <row r="88" spans="1:11" ht="30" customHeight="1">
      <c r="A88" s="671"/>
      <c r="B88" s="670"/>
      <c r="C88" s="670"/>
      <c r="D88" s="670"/>
      <c r="E88" s="481"/>
      <c r="F88" s="670"/>
      <c r="G88" s="670"/>
      <c r="H88" s="670"/>
      <c r="I88" s="670"/>
      <c r="J88" s="481"/>
      <c r="K88" s="481"/>
    </row>
    <row r="89" spans="1:11" ht="30" customHeight="1">
      <c r="A89" s="671" t="s">
        <v>159</v>
      </c>
      <c r="B89" s="672">
        <f>B60</f>
        <v>200</v>
      </c>
      <c r="C89" s="672">
        <f t="shared" ref="C89:K89" si="9">C60</f>
        <v>10</v>
      </c>
      <c r="D89" s="672">
        <f t="shared" si="9"/>
        <v>150.00000000000003</v>
      </c>
      <c r="E89" s="672">
        <f t="shared" si="9"/>
        <v>20</v>
      </c>
      <c r="F89" s="672">
        <f t="shared" si="9"/>
        <v>600</v>
      </c>
      <c r="G89" s="672">
        <f t="shared" si="9"/>
        <v>0</v>
      </c>
      <c r="H89" s="672">
        <f t="shared" si="9"/>
        <v>200.00000000000003</v>
      </c>
      <c r="I89" s="672">
        <f t="shared" si="9"/>
        <v>0</v>
      </c>
      <c r="J89" s="672">
        <f t="shared" si="9"/>
        <v>420.00000000000006</v>
      </c>
      <c r="K89" s="672">
        <f t="shared" si="9"/>
        <v>1600</v>
      </c>
    </row>
    <row r="90" spans="1:11" ht="30" customHeight="1">
      <c r="A90" s="671"/>
      <c r="B90" s="670"/>
      <c r="C90" s="670"/>
      <c r="D90" s="670"/>
      <c r="E90" s="481"/>
      <c r="F90" s="670"/>
      <c r="G90" s="670"/>
      <c r="H90" s="670"/>
      <c r="I90" s="670"/>
      <c r="J90" s="481"/>
      <c r="K90" s="481"/>
    </row>
    <row r="91" spans="1:11" ht="30" customHeight="1">
      <c r="A91" s="674" t="s">
        <v>160</v>
      </c>
      <c r="B91" s="675">
        <f>B85-B87-B89</f>
        <v>2000</v>
      </c>
      <c r="C91" s="675">
        <f t="shared" ref="C91:K91" si="10">C85-C87-C89</f>
        <v>100</v>
      </c>
      <c r="D91" s="675">
        <f t="shared" si="10"/>
        <v>750</v>
      </c>
      <c r="E91" s="675">
        <f t="shared" si="10"/>
        <v>200</v>
      </c>
      <c r="F91" s="675">
        <f t="shared" si="10"/>
        <v>1200</v>
      </c>
      <c r="G91" s="675">
        <f t="shared" si="10"/>
        <v>0</v>
      </c>
      <c r="H91" s="675">
        <f t="shared" si="10"/>
        <v>1000</v>
      </c>
      <c r="I91" s="675" t="s">
        <v>54</v>
      </c>
      <c r="J91" s="675">
        <f t="shared" si="10"/>
        <v>2100</v>
      </c>
      <c r="K91" s="675">
        <f t="shared" si="10"/>
        <v>7350</v>
      </c>
    </row>
    <row r="92" spans="1:11" ht="30" customHeight="1">
      <c r="A92" s="637" t="s">
        <v>161</v>
      </c>
      <c r="B92" s="583">
        <f>B46</f>
        <v>60</v>
      </c>
      <c r="C92" s="583">
        <f>C46</f>
        <v>13</v>
      </c>
      <c r="D92" s="583">
        <f>D46</f>
        <v>180</v>
      </c>
      <c r="E92" s="583">
        <f>E46</f>
        <v>72</v>
      </c>
      <c r="F92" s="583">
        <f>F46</f>
        <v>816</v>
      </c>
      <c r="G92" s="583" t="s">
        <v>27</v>
      </c>
      <c r="H92" s="583">
        <v>0</v>
      </c>
      <c r="I92" s="676"/>
      <c r="J92" s="677"/>
      <c r="K92" s="480">
        <f>K46</f>
        <v>1141</v>
      </c>
    </row>
    <row r="93" spans="1:11" ht="30" customHeight="1">
      <c r="A93" s="637"/>
      <c r="B93" s="749"/>
      <c r="C93" s="750"/>
      <c r="D93" s="670"/>
      <c r="E93" s="481"/>
      <c r="F93" s="670"/>
      <c r="G93" s="670"/>
      <c r="H93" s="670"/>
      <c r="I93" s="670"/>
      <c r="J93" s="481"/>
      <c r="K93" s="481"/>
    </row>
    <row r="94" spans="1:11" ht="30" customHeight="1">
      <c r="A94" s="671" t="s">
        <v>89</v>
      </c>
      <c r="B94" s="749"/>
      <c r="C94" s="750"/>
      <c r="D94" s="672">
        <f>D47</f>
        <v>30</v>
      </c>
      <c r="E94" s="672">
        <f>E47</f>
        <v>12</v>
      </c>
      <c r="F94" s="672">
        <f>F47</f>
        <v>136</v>
      </c>
      <c r="G94" s="672" t="str">
        <f>G47</f>
        <v>‑</v>
      </c>
      <c r="H94" s="672">
        <f>H47</f>
        <v>0</v>
      </c>
      <c r="I94" s="672" t="s">
        <v>54</v>
      </c>
      <c r="J94" s="672">
        <f>J47</f>
        <v>0</v>
      </c>
      <c r="K94" s="672">
        <f>K47</f>
        <v>178</v>
      </c>
    </row>
    <row r="95" spans="1:11" ht="30" customHeight="1">
      <c r="A95" s="671"/>
      <c r="B95" s="670"/>
      <c r="C95" s="670"/>
      <c r="D95" s="670"/>
      <c r="E95" s="481"/>
      <c r="F95" s="670"/>
      <c r="G95" s="670"/>
      <c r="H95" s="670"/>
      <c r="I95" s="670"/>
      <c r="J95" s="481"/>
      <c r="K95" s="481"/>
    </row>
    <row r="96" spans="1:11" ht="30" customHeight="1">
      <c r="A96" s="671" t="s">
        <v>162</v>
      </c>
      <c r="B96" s="670">
        <f t="shared" ref="B96:H96" si="11">B62</f>
        <v>10.000000000000002</v>
      </c>
      <c r="C96" s="670">
        <f t="shared" si="11"/>
        <v>3</v>
      </c>
      <c r="D96" s="670">
        <f t="shared" si="11"/>
        <v>30</v>
      </c>
      <c r="E96" s="670">
        <f t="shared" si="11"/>
        <v>10.000000000000002</v>
      </c>
      <c r="F96" s="670">
        <f t="shared" si="11"/>
        <v>280</v>
      </c>
      <c r="G96" s="670">
        <f t="shared" si="11"/>
        <v>0</v>
      </c>
      <c r="H96" s="670">
        <f t="shared" si="11"/>
        <v>0</v>
      </c>
      <c r="I96" s="670" t="s">
        <v>54</v>
      </c>
      <c r="J96" s="670">
        <f>J62</f>
        <v>0</v>
      </c>
      <c r="K96" s="670">
        <f>K62</f>
        <v>333</v>
      </c>
    </row>
    <row r="97" spans="1:11" ht="30" customHeight="1">
      <c r="A97" s="671"/>
      <c r="B97" s="670"/>
      <c r="C97" s="670"/>
      <c r="D97" s="670"/>
      <c r="E97" s="481"/>
      <c r="F97" s="670"/>
      <c r="G97" s="670"/>
      <c r="H97" s="670"/>
      <c r="I97" s="670"/>
      <c r="J97" s="481"/>
      <c r="K97" s="481"/>
    </row>
    <row r="98" spans="1:11" ht="30" customHeight="1">
      <c r="A98" s="674" t="s">
        <v>160</v>
      </c>
      <c r="B98" s="675">
        <f>B92-B93-B96</f>
        <v>50</v>
      </c>
      <c r="C98" s="675">
        <f>C92-C93-C96</f>
        <v>10</v>
      </c>
      <c r="D98" s="675">
        <f>D92-D94-D96</f>
        <v>120</v>
      </c>
      <c r="E98" s="675">
        <f>E92-E94-E96</f>
        <v>50</v>
      </c>
      <c r="F98" s="675">
        <f>F92-F94-F96</f>
        <v>400</v>
      </c>
      <c r="G98" s="675">
        <v>0</v>
      </c>
      <c r="H98" s="675">
        <f>H92-H93-H96</f>
        <v>0</v>
      </c>
      <c r="I98" s="675" t="s">
        <v>54</v>
      </c>
      <c r="J98" s="675">
        <f>J92-J93-J96</f>
        <v>0</v>
      </c>
      <c r="K98" s="675">
        <f>K92-K94-K96</f>
        <v>630</v>
      </c>
    </row>
    <row r="99" spans="1:11" ht="30" customHeight="1">
      <c r="A99" s="671"/>
      <c r="B99" s="583"/>
      <c r="C99" s="583"/>
      <c r="D99" s="583"/>
      <c r="E99" s="480"/>
      <c r="F99" s="682"/>
      <c r="G99" s="676"/>
      <c r="H99" s="676"/>
      <c r="I99" s="676"/>
      <c r="J99" s="677"/>
      <c r="K99" s="480"/>
    </row>
    <row r="100" spans="1:11" ht="45" customHeight="1">
      <c r="A100" s="637" t="s">
        <v>163</v>
      </c>
      <c r="B100" s="583">
        <f>B48</f>
        <v>360</v>
      </c>
      <c r="C100" s="583">
        <f t="shared" ref="C100:K100" si="12">C48</f>
        <v>22</v>
      </c>
      <c r="D100" s="583">
        <f t="shared" si="12"/>
        <v>138</v>
      </c>
      <c r="E100" s="583">
        <f t="shared" si="12"/>
        <v>12</v>
      </c>
      <c r="F100" s="583">
        <f t="shared" si="12"/>
        <v>132</v>
      </c>
      <c r="G100" s="583">
        <f t="shared" si="12"/>
        <v>0</v>
      </c>
      <c r="H100" s="583">
        <f t="shared" si="12"/>
        <v>0</v>
      </c>
      <c r="I100" s="583">
        <v>0</v>
      </c>
      <c r="J100" s="583">
        <f t="shared" si="12"/>
        <v>10</v>
      </c>
      <c r="K100" s="583">
        <f t="shared" si="12"/>
        <v>674</v>
      </c>
    </row>
    <row r="101" spans="1:11" ht="30" customHeight="1">
      <c r="A101" s="637"/>
      <c r="B101" s="749"/>
      <c r="C101" s="750"/>
      <c r="D101" s="478"/>
      <c r="E101" s="481"/>
      <c r="F101" s="477"/>
      <c r="G101" s="670"/>
      <c r="H101" s="670"/>
      <c r="I101" s="670"/>
      <c r="J101" s="481"/>
      <c r="K101" s="481"/>
    </row>
    <row r="102" spans="1:11" ht="30" customHeight="1">
      <c r="A102" s="671" t="s">
        <v>89</v>
      </c>
      <c r="B102" s="749"/>
      <c r="C102" s="750"/>
      <c r="D102" s="670">
        <f>D49</f>
        <v>23</v>
      </c>
      <c r="E102" s="670">
        <f t="shared" ref="E102:K102" si="13">E49</f>
        <v>2</v>
      </c>
      <c r="F102" s="670">
        <f t="shared" si="13"/>
        <v>22</v>
      </c>
      <c r="G102" s="670" t="str">
        <f t="shared" si="13"/>
        <v>‑</v>
      </c>
      <c r="H102" s="670">
        <f t="shared" si="13"/>
        <v>0</v>
      </c>
      <c r="I102" s="670">
        <f t="shared" si="13"/>
        <v>0</v>
      </c>
      <c r="J102" s="670">
        <f t="shared" si="13"/>
        <v>0</v>
      </c>
      <c r="K102" s="670">
        <f t="shared" si="13"/>
        <v>47</v>
      </c>
    </row>
    <row r="103" spans="1:11" ht="30" customHeight="1">
      <c r="A103" s="678"/>
      <c r="B103" s="679"/>
      <c r="C103" s="679"/>
      <c r="D103" s="679"/>
      <c r="E103" s="479"/>
      <c r="F103" s="680"/>
      <c r="G103" s="679"/>
      <c r="H103" s="679"/>
      <c r="I103" s="679"/>
      <c r="J103" s="751"/>
      <c r="K103" s="479"/>
    </row>
    <row r="104" spans="1:11" ht="30" customHeight="1">
      <c r="A104" s="678" t="s">
        <v>99</v>
      </c>
      <c r="B104" s="679">
        <f>B49*énoncé!$B$56</f>
        <v>0</v>
      </c>
      <c r="C104" s="679">
        <v>2</v>
      </c>
      <c r="D104" s="679">
        <v>10</v>
      </c>
      <c r="E104" s="479">
        <v>1</v>
      </c>
      <c r="F104" s="680">
        <v>10</v>
      </c>
      <c r="G104" s="681" t="s">
        <v>27</v>
      </c>
      <c r="H104" s="681" t="s">
        <v>27</v>
      </c>
      <c r="I104" s="681" t="s">
        <v>27</v>
      </c>
      <c r="J104" s="751"/>
      <c r="K104" s="479">
        <v>23</v>
      </c>
    </row>
    <row r="105" spans="1:11" ht="30" customHeight="1">
      <c r="A105" s="671"/>
      <c r="B105" s="670"/>
      <c r="C105" s="670"/>
      <c r="D105" s="670"/>
      <c r="E105" s="481"/>
      <c r="F105" s="477"/>
      <c r="G105" s="670"/>
      <c r="H105" s="670"/>
      <c r="I105" s="670"/>
      <c r="J105" s="481"/>
      <c r="K105" s="481"/>
    </row>
    <row r="106" spans="1:11" ht="30" customHeight="1">
      <c r="A106" s="674" t="s">
        <v>160</v>
      </c>
      <c r="B106" s="683">
        <f>B100-B102-B104</f>
        <v>360</v>
      </c>
      <c r="C106" s="683">
        <f t="shared" ref="C106:K106" si="14">C100-C102-C104</f>
        <v>20</v>
      </c>
      <c r="D106" s="683">
        <f t="shared" si="14"/>
        <v>105</v>
      </c>
      <c r="E106" s="683">
        <f t="shared" si="14"/>
        <v>9</v>
      </c>
      <c r="F106" s="683">
        <f t="shared" si="14"/>
        <v>100</v>
      </c>
      <c r="G106" s="683">
        <v>0</v>
      </c>
      <c r="H106" s="683">
        <v>0</v>
      </c>
      <c r="I106" s="683">
        <v>0</v>
      </c>
      <c r="J106" s="683">
        <f t="shared" si="14"/>
        <v>10</v>
      </c>
      <c r="K106" s="683">
        <f t="shared" si="14"/>
        <v>604</v>
      </c>
    </row>
    <row r="107" spans="1:11" ht="30" customHeight="1">
      <c r="A107" s="671"/>
      <c r="B107" s="583"/>
      <c r="C107" s="583"/>
      <c r="D107" s="583"/>
      <c r="E107" s="480"/>
      <c r="F107" s="682"/>
      <c r="G107" s="676"/>
      <c r="H107" s="676"/>
      <c r="I107" s="676"/>
      <c r="J107" s="677"/>
      <c r="K107" s="684"/>
    </row>
    <row r="108" spans="1:11" ht="30" customHeight="1">
      <c r="A108" s="637" t="s">
        <v>26</v>
      </c>
      <c r="B108" s="583">
        <f>B15</f>
        <v>600</v>
      </c>
      <c r="C108" s="583">
        <f t="shared" ref="C108:I108" si="15">C15</f>
        <v>200</v>
      </c>
      <c r="D108" s="583">
        <f t="shared" si="15"/>
        <v>674</v>
      </c>
      <c r="E108" s="583">
        <f t="shared" si="15"/>
        <v>240</v>
      </c>
      <c r="F108" s="583">
        <f t="shared" si="15"/>
        <v>1600</v>
      </c>
      <c r="G108" s="583">
        <f t="shared" si="15"/>
        <v>0</v>
      </c>
      <c r="H108" s="583">
        <f t="shared" si="15"/>
        <v>0</v>
      </c>
      <c r="I108" s="583">
        <f t="shared" si="15"/>
        <v>0</v>
      </c>
      <c r="J108" s="583">
        <f>énoncé!B29</f>
        <v>600</v>
      </c>
      <c r="K108" s="583">
        <f>SUM(B108:J108)</f>
        <v>3914</v>
      </c>
    </row>
    <row r="109" spans="1:11" ht="30" customHeight="1">
      <c r="A109" s="637"/>
      <c r="B109" s="583"/>
      <c r="C109" s="583"/>
      <c r="D109" s="583"/>
      <c r="E109" s="480"/>
      <c r="F109" s="685"/>
      <c r="G109" s="583"/>
      <c r="H109" s="583"/>
      <c r="I109" s="583"/>
      <c r="J109" s="752"/>
      <c r="K109" s="684"/>
    </row>
    <row r="110" spans="1:11" ht="30" customHeight="1">
      <c r="A110" s="637" t="s">
        <v>164</v>
      </c>
      <c r="B110" s="583">
        <v>20</v>
      </c>
      <c r="C110" s="583">
        <v>10</v>
      </c>
      <c r="D110" s="583">
        <v>60</v>
      </c>
      <c r="E110" s="583">
        <v>0</v>
      </c>
      <c r="F110" s="685">
        <v>80</v>
      </c>
      <c r="G110" s="583">
        <f>énoncé!E11-'TRE final'!B110-'TRE final'!C110-'TRE final'!D110-'TRE final'!F110</f>
        <v>1400</v>
      </c>
      <c r="H110" s="583" t="s">
        <v>27</v>
      </c>
      <c r="I110" s="583" t="s">
        <v>27</v>
      </c>
      <c r="J110" s="752"/>
      <c r="K110" s="684">
        <f>SUM(B110:G110)</f>
        <v>1570</v>
      </c>
    </row>
    <row r="111" spans="1:11" ht="30" customHeight="1">
      <c r="A111" s="637"/>
      <c r="B111" s="583"/>
      <c r="C111" s="583"/>
      <c r="D111" s="583"/>
      <c r="E111" s="480"/>
      <c r="F111" s="685"/>
      <c r="G111" s="583"/>
      <c r="H111" s="583"/>
      <c r="I111" s="583"/>
      <c r="J111" s="480"/>
      <c r="K111" s="684"/>
    </row>
    <row r="112" spans="1:11" ht="30" customHeight="1">
      <c r="A112" s="637" t="s">
        <v>29</v>
      </c>
      <c r="B112" s="583" t="s">
        <v>27</v>
      </c>
      <c r="C112" s="583" t="s">
        <v>27</v>
      </c>
      <c r="D112" s="583" t="s">
        <v>27</v>
      </c>
      <c r="E112" s="583" t="s">
        <v>27</v>
      </c>
      <c r="F112" s="685" t="s">
        <v>27</v>
      </c>
      <c r="G112" s="583" t="s">
        <v>27</v>
      </c>
      <c r="H112" s="583" t="s">
        <v>27</v>
      </c>
      <c r="I112" s="583" t="s">
        <v>27</v>
      </c>
      <c r="J112" s="480" t="s">
        <v>27</v>
      </c>
      <c r="K112" s="684" t="s">
        <v>64</v>
      </c>
    </row>
    <row r="113" spans="1:11" ht="30" customHeight="1">
      <c r="A113" s="637"/>
      <c r="B113" s="670"/>
      <c r="C113" s="670"/>
      <c r="D113" s="670"/>
      <c r="E113" s="481"/>
      <c r="F113" s="477"/>
      <c r="G113" s="670"/>
      <c r="H113" s="670"/>
      <c r="I113" s="670"/>
      <c r="J113" s="481"/>
      <c r="K113" s="686"/>
    </row>
    <row r="114" spans="1:11" ht="30" customHeight="1">
      <c r="A114" s="674" t="s">
        <v>165</v>
      </c>
      <c r="B114" s="675">
        <f>B63</f>
        <v>210</v>
      </c>
      <c r="C114" s="675">
        <f t="shared" ref="C114:K114" si="16">C63</f>
        <v>13</v>
      </c>
      <c r="D114" s="675">
        <f t="shared" si="16"/>
        <v>180.00000000000003</v>
      </c>
      <c r="E114" s="675">
        <f t="shared" si="16"/>
        <v>30</v>
      </c>
      <c r="F114" s="675">
        <f t="shared" si="16"/>
        <v>880</v>
      </c>
      <c r="G114" s="675">
        <f t="shared" si="16"/>
        <v>0</v>
      </c>
      <c r="H114" s="675">
        <f t="shared" si="16"/>
        <v>200.00000000000003</v>
      </c>
      <c r="I114" s="675" t="str">
        <f t="shared" si="16"/>
        <v>?</v>
      </c>
      <c r="J114" s="675">
        <f t="shared" si="16"/>
        <v>420.00000000000006</v>
      </c>
      <c r="K114" s="675">
        <f t="shared" si="16"/>
        <v>1933</v>
      </c>
    </row>
    <row r="115" spans="1:11" ht="30" customHeight="1">
      <c r="A115" s="671"/>
      <c r="B115" s="670"/>
      <c r="C115" s="670"/>
      <c r="D115" s="670"/>
      <c r="E115" s="481"/>
      <c r="F115" s="670"/>
      <c r="G115" s="670"/>
      <c r="H115" s="670"/>
      <c r="I115" s="670"/>
      <c r="J115" s="481"/>
      <c r="K115" s="481"/>
    </row>
    <row r="116" spans="1:11" ht="45.75" customHeight="1">
      <c r="A116" s="674" t="s">
        <v>166</v>
      </c>
      <c r="B116" s="675">
        <f>B108+B110+B114+B106+B98+B91</f>
        <v>3240</v>
      </c>
      <c r="C116" s="675">
        <f>C108+C110+C114+C106+C98+C91</f>
        <v>353</v>
      </c>
      <c r="D116" s="675">
        <f>D108+D110+D114+D106+D98+D91</f>
        <v>1889</v>
      </c>
      <c r="E116" s="675">
        <f>E108+E110+E114+E106+E98+E91</f>
        <v>529</v>
      </c>
      <c r="F116" s="675">
        <f>F108+F110+F114+F106+F98+F91</f>
        <v>4260</v>
      </c>
      <c r="G116" s="675">
        <f>G110</f>
        <v>1400</v>
      </c>
      <c r="H116" s="675">
        <f>H114+H91</f>
        <v>1200</v>
      </c>
      <c r="I116" s="675" t="s">
        <v>54</v>
      </c>
      <c r="J116" s="675">
        <f>J85+J92+J100+J108+J110</f>
        <v>3130</v>
      </c>
      <c r="K116" s="675">
        <f>SUM(B116:H116)+J116</f>
        <v>16001</v>
      </c>
    </row>
    <row r="117" spans="1:11" ht="30" customHeight="1">
      <c r="A117" s="671"/>
      <c r="B117" s="670"/>
      <c r="C117" s="670"/>
      <c r="D117" s="670"/>
      <c r="E117" s="481"/>
      <c r="F117" s="691"/>
      <c r="G117" s="692"/>
      <c r="H117" s="692"/>
      <c r="I117" s="692"/>
      <c r="J117" s="693"/>
      <c r="K117" s="481"/>
    </row>
    <row r="118" spans="1:11" ht="30" customHeight="1">
      <c r="A118" s="671" t="s">
        <v>89</v>
      </c>
      <c r="B118" s="670">
        <f>B93+B86+B101</f>
        <v>0</v>
      </c>
      <c r="C118" s="670">
        <f>C93+C86+C101</f>
        <v>0</v>
      </c>
      <c r="D118" s="672">
        <f>D94+D87+D102</f>
        <v>233</v>
      </c>
      <c r="E118" s="672">
        <f>E94+E87+E102</f>
        <v>58</v>
      </c>
      <c r="F118" s="672">
        <f t="shared" ref="F118:K118" si="17">F94+F87+F102</f>
        <v>518</v>
      </c>
      <c r="G118" s="672">
        <v>0</v>
      </c>
      <c r="H118" s="672">
        <f t="shared" si="17"/>
        <v>240</v>
      </c>
      <c r="I118" s="672">
        <v>0</v>
      </c>
      <c r="J118" s="672">
        <f t="shared" si="17"/>
        <v>0</v>
      </c>
      <c r="K118" s="672">
        <f t="shared" si="17"/>
        <v>1049</v>
      </c>
    </row>
    <row r="119" spans="1:11" ht="30" customHeight="1">
      <c r="A119" s="678"/>
      <c r="B119" s="679"/>
      <c r="C119" s="679"/>
      <c r="D119" s="679"/>
      <c r="E119" s="479"/>
      <c r="F119" s="680"/>
      <c r="G119" s="679"/>
      <c r="H119" s="679"/>
      <c r="I119" s="753"/>
      <c r="J119" s="479"/>
      <c r="K119" s="479"/>
    </row>
    <row r="120" spans="1:11" ht="30" customHeight="1">
      <c r="A120" s="678" t="s">
        <v>99</v>
      </c>
      <c r="B120" s="476">
        <f>B104</f>
        <v>0</v>
      </c>
      <c r="C120" s="476">
        <f>C104</f>
        <v>2</v>
      </c>
      <c r="D120" s="476">
        <f>D104</f>
        <v>10</v>
      </c>
      <c r="E120" s="476">
        <f>E104</f>
        <v>1</v>
      </c>
      <c r="F120" s="476">
        <f>F104</f>
        <v>10</v>
      </c>
      <c r="G120" s="687" t="s">
        <v>27</v>
      </c>
      <c r="H120" s="687" t="s">
        <v>27</v>
      </c>
      <c r="I120" s="753"/>
      <c r="J120" s="688">
        <v>0</v>
      </c>
      <c r="K120" s="688">
        <f>K104</f>
        <v>23</v>
      </c>
    </row>
    <row r="121" spans="1:11" ht="30" customHeight="1">
      <c r="A121" s="689"/>
      <c r="B121" s="583"/>
      <c r="C121" s="583"/>
      <c r="D121" s="583"/>
      <c r="E121" s="480"/>
      <c r="F121" s="583"/>
      <c r="G121" s="583"/>
      <c r="H121" s="583"/>
      <c r="I121" s="583"/>
      <c r="J121" s="480"/>
      <c r="K121" s="480"/>
    </row>
    <row r="122" spans="1:11" ht="48" customHeight="1">
      <c r="A122" s="645" t="s">
        <v>167</v>
      </c>
      <c r="B122" s="690">
        <f>B85+B92+B100+B108+B110</f>
        <v>3240</v>
      </c>
      <c r="C122" s="690">
        <f>C85+C92+C100+C108+C110</f>
        <v>355</v>
      </c>
      <c r="D122" s="690">
        <f>D85+D92+D100+D108+D110</f>
        <v>2132</v>
      </c>
      <c r="E122" s="690">
        <f>E85+E92+E100+E108+E110</f>
        <v>588</v>
      </c>
      <c r="F122" s="586">
        <v>4788</v>
      </c>
      <c r="G122" s="586">
        <v>1400</v>
      </c>
      <c r="H122" s="586">
        <v>1440</v>
      </c>
      <c r="I122" s="586" t="s">
        <v>54</v>
      </c>
      <c r="J122" s="587">
        <v>3130</v>
      </c>
      <c r="K122" s="587">
        <v>17073</v>
      </c>
    </row>
    <row r="125" spans="1:11" ht="30" customHeight="1">
      <c r="A125" s="244" t="s">
        <v>0</v>
      </c>
      <c r="B125" s="746" t="s">
        <v>1</v>
      </c>
      <c r="C125" s="746"/>
      <c r="D125" s="746"/>
      <c r="E125" s="746"/>
      <c r="F125" s="746"/>
      <c r="G125" s="245" t="s">
        <v>2</v>
      </c>
      <c r="H125" s="246"/>
      <c r="I125" s="246"/>
      <c r="J125" s="245"/>
      <c r="K125" s="247" t="s">
        <v>2</v>
      </c>
    </row>
    <row r="126" spans="1:11" ht="30" customHeight="1">
      <c r="A126" s="248"/>
      <c r="B126" s="745" t="s">
        <v>156</v>
      </c>
      <c r="C126" s="745"/>
      <c r="D126" s="745"/>
      <c r="E126" s="745"/>
      <c r="F126" s="250" t="s">
        <v>10</v>
      </c>
      <c r="G126" s="250" t="s">
        <v>145</v>
      </c>
      <c r="H126" s="251" t="s">
        <v>5</v>
      </c>
      <c r="I126" s="251" t="s">
        <v>6</v>
      </c>
      <c r="J126" s="250" t="s">
        <v>146</v>
      </c>
      <c r="K126" s="252" t="s">
        <v>8</v>
      </c>
    </row>
    <row r="127" spans="1:11" ht="61.5" customHeight="1">
      <c r="A127" s="253" t="s">
        <v>127</v>
      </c>
      <c r="B127" s="254" t="s">
        <v>16</v>
      </c>
      <c r="C127" s="254" t="s">
        <v>17</v>
      </c>
      <c r="D127" s="254" t="s">
        <v>18</v>
      </c>
      <c r="E127" s="255" t="s">
        <v>168</v>
      </c>
      <c r="F127" s="250" t="s">
        <v>20</v>
      </c>
      <c r="G127" s="250" t="s">
        <v>147</v>
      </c>
      <c r="H127" s="251" t="s">
        <v>12</v>
      </c>
      <c r="I127" s="256"/>
      <c r="J127" s="250" t="s">
        <v>13</v>
      </c>
      <c r="K127" s="252" t="s">
        <v>169</v>
      </c>
    </row>
    <row r="128" spans="1:11" ht="30" customHeight="1">
      <c r="A128" s="257" t="s">
        <v>113</v>
      </c>
      <c r="B128" s="258">
        <f t="shared" ref="B128:G128" si="18">B71</f>
        <v>5000</v>
      </c>
      <c r="C128" s="258">
        <f t="shared" si="18"/>
        <v>0</v>
      </c>
      <c r="D128" s="258">
        <f t="shared" si="18"/>
        <v>0</v>
      </c>
      <c r="E128" s="258" t="str">
        <f t="shared" si="18"/>
        <v xml:space="preserve"> </v>
      </c>
      <c r="F128" s="258">
        <f t="shared" si="18"/>
        <v>2500</v>
      </c>
      <c r="G128" s="258">
        <f t="shared" si="18"/>
        <v>7500</v>
      </c>
      <c r="H128" s="695">
        <f>ROUND(H71/(H71+H72)*(-H76),0)</f>
        <v>1283</v>
      </c>
      <c r="I128" s="258">
        <f>I71</f>
        <v>824</v>
      </c>
      <c r="J128" s="240"/>
      <c r="K128" s="696">
        <f>G128+H128+I128</f>
        <v>9607</v>
      </c>
    </row>
    <row r="129" spans="1:11" ht="30" customHeight="1">
      <c r="A129" s="257" t="s">
        <v>115</v>
      </c>
      <c r="B129" s="258">
        <f t="shared" ref="B129:F134" si="19">B72</f>
        <v>710</v>
      </c>
      <c r="C129" s="258">
        <f t="shared" si="19"/>
        <v>0</v>
      </c>
      <c r="D129" s="258">
        <f t="shared" si="19"/>
        <v>0</v>
      </c>
      <c r="E129" s="258" t="str">
        <f t="shared" si="19"/>
        <v xml:space="preserve"> </v>
      </c>
      <c r="F129" s="258">
        <f t="shared" si="19"/>
        <v>0</v>
      </c>
      <c r="G129" s="258">
        <f t="shared" ref="G129:G134" si="20">G72</f>
        <v>710</v>
      </c>
      <c r="H129" s="695">
        <f>-H76-H128</f>
        <v>267</v>
      </c>
      <c r="I129" s="258">
        <f>I72</f>
        <v>178</v>
      </c>
      <c r="J129" s="240"/>
      <c r="K129" s="696">
        <f>G129+H129+I129</f>
        <v>1155</v>
      </c>
    </row>
    <row r="130" spans="1:11" ht="30" customHeight="1">
      <c r="A130" s="257" t="s">
        <v>118</v>
      </c>
      <c r="B130" s="258">
        <f t="shared" si="19"/>
        <v>508</v>
      </c>
      <c r="C130" s="258">
        <f t="shared" si="19"/>
        <v>0</v>
      </c>
      <c r="D130" s="258">
        <f t="shared" si="19"/>
        <v>0</v>
      </c>
      <c r="E130" s="258">
        <f t="shared" si="19"/>
        <v>0</v>
      </c>
      <c r="F130" s="258">
        <f t="shared" si="19"/>
        <v>0</v>
      </c>
      <c r="G130" s="258">
        <f t="shared" si="20"/>
        <v>508</v>
      </c>
      <c r="H130" s="241"/>
      <c r="I130" s="694">
        <f>I134-I128-I129</f>
        <v>26</v>
      </c>
      <c r="J130" s="240">
        <f>J73</f>
        <v>14</v>
      </c>
      <c r="K130" s="696">
        <f>G130+H130+I130+J130</f>
        <v>548</v>
      </c>
    </row>
    <row r="131" spans="1:11" ht="30" customHeight="1">
      <c r="A131" s="257" t="s">
        <v>110</v>
      </c>
      <c r="B131" s="258">
        <f t="shared" si="19"/>
        <v>0</v>
      </c>
      <c r="C131" s="258">
        <f t="shared" si="19"/>
        <v>0</v>
      </c>
      <c r="D131" s="258">
        <f t="shared" si="19"/>
        <v>4020</v>
      </c>
      <c r="E131" s="258">
        <f t="shared" si="19"/>
        <v>0</v>
      </c>
      <c r="F131" s="258">
        <f t="shared" si="19"/>
        <v>20</v>
      </c>
      <c r="G131" s="258">
        <f t="shared" si="20"/>
        <v>4040</v>
      </c>
      <c r="H131" s="243" t="s">
        <v>27</v>
      </c>
      <c r="I131" s="258"/>
      <c r="J131" s="240"/>
      <c r="K131" s="259">
        <f>G131</f>
        <v>4040</v>
      </c>
    </row>
    <row r="132" spans="1:11" ht="30" customHeight="1">
      <c r="A132" s="257" t="s">
        <v>116</v>
      </c>
      <c r="B132" s="258">
        <f t="shared" si="19"/>
        <v>0</v>
      </c>
      <c r="C132" s="258">
        <f t="shared" si="19"/>
        <v>0</v>
      </c>
      <c r="D132" s="258">
        <f t="shared" si="19"/>
        <v>0</v>
      </c>
      <c r="E132" s="258">
        <f t="shared" si="19"/>
        <v>1570</v>
      </c>
      <c r="F132" s="258">
        <f t="shared" si="19"/>
        <v>0</v>
      </c>
      <c r="G132" s="258">
        <f t="shared" si="20"/>
        <v>1570</v>
      </c>
      <c r="H132" s="243" t="s">
        <v>27</v>
      </c>
      <c r="I132" s="258"/>
      <c r="J132" s="240"/>
      <c r="K132" s="259">
        <f>G132</f>
        <v>1570</v>
      </c>
    </row>
    <row r="133" spans="1:11" ht="30" customHeight="1">
      <c r="A133" s="260" t="s">
        <v>170</v>
      </c>
      <c r="B133" s="258">
        <f t="shared" si="19"/>
        <v>0</v>
      </c>
      <c r="C133" s="258">
        <f t="shared" si="19"/>
        <v>1550</v>
      </c>
      <c r="D133" s="258">
        <f t="shared" si="19"/>
        <v>0</v>
      </c>
      <c r="E133" s="258">
        <f t="shared" si="19"/>
        <v>0</v>
      </c>
      <c r="F133" s="258">
        <f t="shared" si="19"/>
        <v>0</v>
      </c>
      <c r="G133" s="258">
        <f t="shared" si="20"/>
        <v>1550</v>
      </c>
      <c r="H133" s="242">
        <v>-1550</v>
      </c>
      <c r="I133" s="242"/>
      <c r="J133" s="243"/>
      <c r="K133" s="259">
        <f>G133+H133</f>
        <v>0</v>
      </c>
    </row>
    <row r="134" spans="1:11" ht="30" customHeight="1" thickBot="1">
      <c r="A134" s="261" t="s">
        <v>2</v>
      </c>
      <c r="B134" s="258">
        <f t="shared" si="19"/>
        <v>6218</v>
      </c>
      <c r="C134" s="258">
        <f t="shared" si="19"/>
        <v>1550</v>
      </c>
      <c r="D134" s="258">
        <f t="shared" si="19"/>
        <v>4020</v>
      </c>
      <c r="E134" s="258">
        <f t="shared" si="19"/>
        <v>1570</v>
      </c>
      <c r="F134" s="258">
        <f t="shared" si="19"/>
        <v>2520</v>
      </c>
      <c r="G134" s="258">
        <f t="shared" si="20"/>
        <v>15878</v>
      </c>
      <c r="H134" s="262">
        <v>0</v>
      </c>
      <c r="I134" s="262">
        <f>I77</f>
        <v>1028</v>
      </c>
      <c r="J134" s="263">
        <v>14</v>
      </c>
      <c r="K134" s="264">
        <f>G134+H134+I134+J134</f>
        <v>16920</v>
      </c>
    </row>
    <row r="135" spans="1:11" ht="30" customHeight="1" thickTop="1" thickBot="1">
      <c r="A135" s="265"/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</row>
    <row r="136" spans="1:11" ht="30" customHeight="1" thickTop="1">
      <c r="A136" s="244" t="s">
        <v>30</v>
      </c>
      <c r="B136" s="746" t="s">
        <v>31</v>
      </c>
      <c r="C136" s="746"/>
      <c r="D136" s="746"/>
      <c r="E136" s="746"/>
      <c r="F136" s="746" t="s">
        <v>123</v>
      </c>
      <c r="G136" s="746"/>
      <c r="H136" s="746"/>
      <c r="I136" s="746"/>
      <c r="J136" s="746"/>
      <c r="K136" s="710" t="s">
        <v>40</v>
      </c>
    </row>
    <row r="137" spans="1:11" ht="30" customHeight="1">
      <c r="A137" s="266"/>
      <c r="B137" s="747" t="s">
        <v>156</v>
      </c>
      <c r="C137" s="747"/>
      <c r="D137" s="747"/>
      <c r="E137" s="747"/>
      <c r="F137" s="748" t="s">
        <v>35</v>
      </c>
      <c r="G137" s="748"/>
      <c r="H137" s="268" t="s">
        <v>37</v>
      </c>
      <c r="I137" s="268" t="s">
        <v>171</v>
      </c>
      <c r="J137" s="269" t="s">
        <v>52</v>
      </c>
      <c r="K137" s="270"/>
    </row>
    <row r="138" spans="1:11" ht="37.5" customHeight="1">
      <c r="A138" s="266" t="s">
        <v>127</v>
      </c>
      <c r="B138" s="254" t="s">
        <v>16</v>
      </c>
      <c r="C138" s="254" t="s">
        <v>17</v>
      </c>
      <c r="D138" s="254" t="s">
        <v>18</v>
      </c>
      <c r="E138" s="255" t="s">
        <v>168</v>
      </c>
      <c r="F138" s="267" t="s">
        <v>46</v>
      </c>
      <c r="G138" s="268" t="s">
        <v>36</v>
      </c>
      <c r="H138" s="271"/>
      <c r="I138" s="268" t="s">
        <v>47</v>
      </c>
      <c r="J138" s="269" t="s">
        <v>22</v>
      </c>
      <c r="K138" s="272"/>
    </row>
    <row r="139" spans="1:11" ht="30" customHeight="1">
      <c r="A139" s="273"/>
      <c r="B139" s="274"/>
      <c r="C139" s="275"/>
      <c r="D139" s="275"/>
      <c r="E139" s="276"/>
      <c r="F139" s="274"/>
      <c r="G139" s="275"/>
      <c r="H139" s="275"/>
      <c r="I139" s="275"/>
      <c r="J139" s="276"/>
      <c r="K139" s="277"/>
    </row>
    <row r="140" spans="1:11" ht="42" customHeight="1">
      <c r="A140" s="273" t="s">
        <v>172</v>
      </c>
      <c r="B140" s="697">
        <f>B85</f>
        <v>2200</v>
      </c>
      <c r="C140" s="697">
        <f t="shared" ref="C140:J140" si="21">C85</f>
        <v>110</v>
      </c>
      <c r="D140" s="697">
        <f t="shared" si="21"/>
        <v>1080</v>
      </c>
      <c r="E140" s="697">
        <f t="shared" si="21"/>
        <v>264</v>
      </c>
      <c r="F140" s="697">
        <f t="shared" si="21"/>
        <v>2160</v>
      </c>
      <c r="G140" s="697">
        <f t="shared" si="21"/>
        <v>0</v>
      </c>
      <c r="H140" s="697">
        <f t="shared" si="21"/>
        <v>1440</v>
      </c>
      <c r="I140" s="698">
        <f>K128-(B140+C140+D140+E140+F140+G140+H140+J140)</f>
        <v>-167</v>
      </c>
      <c r="J140" s="697">
        <f t="shared" si="21"/>
        <v>2520</v>
      </c>
      <c r="K140" s="699">
        <f>K128</f>
        <v>9607</v>
      </c>
    </row>
    <row r="141" spans="1:11" ht="30" customHeight="1">
      <c r="A141" s="283" t="s">
        <v>89</v>
      </c>
      <c r="B141" s="284"/>
      <c r="C141" s="285"/>
      <c r="D141" s="285">
        <v>180</v>
      </c>
      <c r="E141" s="286">
        <v>44</v>
      </c>
      <c r="F141" s="284">
        <v>360</v>
      </c>
      <c r="G141" s="279" t="s">
        <v>27</v>
      </c>
      <c r="H141" s="285">
        <v>240</v>
      </c>
      <c r="I141" s="285"/>
      <c r="J141" s="286">
        <v>0</v>
      </c>
      <c r="K141" s="287">
        <f>SUM(B141:J141)</f>
        <v>824</v>
      </c>
    </row>
    <row r="142" spans="1:11" ht="30" customHeight="1">
      <c r="A142" s="283" t="s">
        <v>173</v>
      </c>
      <c r="B142" s="700">
        <f>ROUND($H$128/$H$71*B89,0)</f>
        <v>160</v>
      </c>
      <c r="C142" s="700">
        <f t="shared" ref="C142:J142" si="22">ROUND($H$128/$H$71*C89,0)</f>
        <v>8</v>
      </c>
      <c r="D142" s="700">
        <f t="shared" si="22"/>
        <v>120</v>
      </c>
      <c r="E142" s="700">
        <f>ROUND($H$128/$H$71*E89,0)</f>
        <v>16</v>
      </c>
      <c r="F142" s="700">
        <f>ROUND($H$128/$H$71*F89,0)+1</f>
        <v>482</v>
      </c>
      <c r="G142" s="701" t="s">
        <v>27</v>
      </c>
      <c r="H142" s="700">
        <f t="shared" si="22"/>
        <v>160</v>
      </c>
      <c r="I142" s="702"/>
      <c r="J142" s="700">
        <f t="shared" si="22"/>
        <v>337</v>
      </c>
      <c r="K142" s="699">
        <f>SUM(B142:J142)</f>
        <v>1283</v>
      </c>
    </row>
    <row r="143" spans="1:11" ht="30" customHeight="1">
      <c r="A143" s="283" t="s">
        <v>174</v>
      </c>
      <c r="B143" s="703">
        <f>B140-B141-B142</f>
        <v>2040</v>
      </c>
      <c r="C143" s="703">
        <f t="shared" ref="C143:K143" si="23">C140-C141-C142</f>
        <v>102</v>
      </c>
      <c r="D143" s="703">
        <f t="shared" si="23"/>
        <v>780</v>
      </c>
      <c r="E143" s="703">
        <f t="shared" si="23"/>
        <v>204</v>
      </c>
      <c r="F143" s="703">
        <f t="shared" si="23"/>
        <v>1318</v>
      </c>
      <c r="G143" s="703">
        <v>0</v>
      </c>
      <c r="H143" s="703">
        <f t="shared" si="23"/>
        <v>1040</v>
      </c>
      <c r="I143" s="703">
        <f t="shared" si="23"/>
        <v>-167</v>
      </c>
      <c r="J143" s="703">
        <f t="shared" si="23"/>
        <v>2183</v>
      </c>
      <c r="K143" s="711">
        <f t="shared" si="23"/>
        <v>7500</v>
      </c>
    </row>
    <row r="144" spans="1:11" ht="30" customHeight="1">
      <c r="A144" s="283"/>
      <c r="B144" s="278"/>
      <c r="C144" s="279"/>
      <c r="D144" s="279"/>
      <c r="E144" s="280"/>
      <c r="F144" s="278"/>
      <c r="G144" s="279"/>
      <c r="H144" s="743">
        <f>0</f>
        <v>0</v>
      </c>
      <c r="I144" s="279"/>
      <c r="J144" s="744"/>
      <c r="K144" s="290"/>
    </row>
    <row r="145" spans="1:11" ht="48.75" customHeight="1">
      <c r="A145" s="273" t="s">
        <v>175</v>
      </c>
      <c r="B145" s="278">
        <f>B92</f>
        <v>60</v>
      </c>
      <c r="C145" s="278">
        <f>C92</f>
        <v>13</v>
      </c>
      <c r="D145" s="278">
        <f>D92</f>
        <v>180</v>
      </c>
      <c r="E145" s="278">
        <f>E92</f>
        <v>72</v>
      </c>
      <c r="F145" s="278">
        <f>F92</f>
        <v>816</v>
      </c>
      <c r="G145" s="279">
        <v>0</v>
      </c>
      <c r="H145" s="743"/>
      <c r="I145" s="698">
        <f>K129-(B145+C145+D145+E145+F145+G145+H145+J145)</f>
        <v>14</v>
      </c>
      <c r="J145" s="744"/>
      <c r="K145" s="704">
        <v>1155</v>
      </c>
    </row>
    <row r="146" spans="1:11" ht="30" customHeight="1">
      <c r="A146" s="283" t="s">
        <v>89</v>
      </c>
      <c r="B146" s="284"/>
      <c r="C146" s="285"/>
      <c r="D146" s="285">
        <v>30</v>
      </c>
      <c r="E146" s="286">
        <v>12</v>
      </c>
      <c r="F146" s="284">
        <v>136</v>
      </c>
      <c r="G146" s="279" t="s">
        <v>27</v>
      </c>
      <c r="H146" s="285"/>
      <c r="I146" s="285"/>
      <c r="J146" s="286">
        <v>0</v>
      </c>
      <c r="K146" s="287">
        <v>178</v>
      </c>
    </row>
    <row r="147" spans="1:11" ht="30" customHeight="1">
      <c r="A147" s="283" t="s">
        <v>173</v>
      </c>
      <c r="B147" s="700">
        <f>ROUND($H$129/$H$72*B96,0)</f>
        <v>8</v>
      </c>
      <c r="C147" s="700">
        <f t="shared" ref="C147:J147" si="24">ROUND($H$129/$H$72*C96,0)</f>
        <v>2</v>
      </c>
      <c r="D147" s="700">
        <f t="shared" si="24"/>
        <v>24</v>
      </c>
      <c r="E147" s="700">
        <f t="shared" si="24"/>
        <v>8</v>
      </c>
      <c r="F147" s="700">
        <f t="shared" si="24"/>
        <v>225</v>
      </c>
      <c r="G147" s="281" t="s">
        <v>27</v>
      </c>
      <c r="H147" s="700">
        <f t="shared" si="24"/>
        <v>0</v>
      </c>
      <c r="I147" s="288"/>
      <c r="J147" s="700">
        <f t="shared" si="24"/>
        <v>0</v>
      </c>
      <c r="K147" s="699">
        <f>SUM(B147:J147)</f>
        <v>267</v>
      </c>
    </row>
    <row r="148" spans="1:11" ht="30" customHeight="1">
      <c r="A148" s="283" t="s">
        <v>174</v>
      </c>
      <c r="B148" s="703">
        <f>B145-B146-B147</f>
        <v>52</v>
      </c>
      <c r="C148" s="703">
        <f t="shared" ref="C148:K148" si="25">C145-C146-C147</f>
        <v>11</v>
      </c>
      <c r="D148" s="703">
        <f t="shared" si="25"/>
        <v>126</v>
      </c>
      <c r="E148" s="703">
        <f t="shared" si="25"/>
        <v>52</v>
      </c>
      <c r="F148" s="703">
        <f t="shared" si="25"/>
        <v>455</v>
      </c>
      <c r="G148" s="703">
        <v>0</v>
      </c>
      <c r="H148" s="703">
        <f t="shared" si="25"/>
        <v>0</v>
      </c>
      <c r="I148" s="703">
        <f t="shared" si="25"/>
        <v>14</v>
      </c>
      <c r="J148" s="703">
        <f t="shared" si="25"/>
        <v>0</v>
      </c>
      <c r="K148" s="711">
        <f t="shared" si="25"/>
        <v>710</v>
      </c>
    </row>
    <row r="149" spans="1:11" ht="30" customHeight="1">
      <c r="A149" s="283"/>
      <c r="B149" s="278"/>
      <c r="C149" s="279"/>
      <c r="D149" s="279"/>
      <c r="E149" s="280"/>
      <c r="F149" s="278"/>
      <c r="G149" s="279"/>
      <c r="H149" s="279"/>
      <c r="I149" s="279"/>
      <c r="J149" s="280"/>
      <c r="K149" s="290"/>
    </row>
    <row r="150" spans="1:11" ht="42.75" customHeight="1">
      <c r="A150" s="273" t="s">
        <v>176</v>
      </c>
      <c r="B150" s="280">
        <f>B100</f>
        <v>360</v>
      </c>
      <c r="C150" s="280">
        <f>C100</f>
        <v>22</v>
      </c>
      <c r="D150" s="705">
        <f>K150-J150-F150-E150-C150-B150</f>
        <v>12</v>
      </c>
      <c r="E150" s="280">
        <f>E100</f>
        <v>12</v>
      </c>
      <c r="F150" s="280">
        <f>F100</f>
        <v>132</v>
      </c>
      <c r="G150" s="279" t="s">
        <v>27</v>
      </c>
      <c r="H150" s="279" t="s">
        <v>27</v>
      </c>
      <c r="I150" s="279" t="s">
        <v>27</v>
      </c>
      <c r="J150" s="280">
        <f>J100</f>
        <v>10</v>
      </c>
      <c r="K150" s="290">
        <f>K130</f>
        <v>548</v>
      </c>
    </row>
    <row r="151" spans="1:11" ht="30" customHeight="1">
      <c r="A151" s="283" t="s">
        <v>89</v>
      </c>
      <c r="B151" s="284"/>
      <c r="C151" s="285"/>
      <c r="D151" s="705">
        <f>K151-F151-E151</f>
        <v>2</v>
      </c>
      <c r="E151" s="284">
        <f>E102</f>
        <v>2</v>
      </c>
      <c r="F151" s="284">
        <f>F102</f>
        <v>22</v>
      </c>
      <c r="G151" s="279" t="s">
        <v>27</v>
      </c>
      <c r="H151" s="279" t="s">
        <v>27</v>
      </c>
      <c r="I151" s="279" t="s">
        <v>27</v>
      </c>
      <c r="J151" s="286"/>
      <c r="K151" s="289">
        <f>I130</f>
        <v>26</v>
      </c>
    </row>
    <row r="152" spans="1:11" ht="30" customHeight="1">
      <c r="A152" s="283" t="s">
        <v>178</v>
      </c>
      <c r="B152" s="284"/>
      <c r="C152" s="285">
        <v>2</v>
      </c>
      <c r="D152" s="705">
        <f>K152-F152-E152-C152</f>
        <v>1</v>
      </c>
      <c r="E152" s="286">
        <v>1</v>
      </c>
      <c r="F152" s="284">
        <v>10</v>
      </c>
      <c r="G152" s="279" t="s">
        <v>27</v>
      </c>
      <c r="H152" s="279" t="s">
        <v>27</v>
      </c>
      <c r="I152" s="279" t="s">
        <v>27</v>
      </c>
      <c r="J152" s="286"/>
      <c r="K152" s="289">
        <f>J130</f>
        <v>14</v>
      </c>
    </row>
    <row r="153" spans="1:11" ht="30" customHeight="1">
      <c r="A153" s="283" t="s">
        <v>174</v>
      </c>
      <c r="B153" s="284">
        <f>B150-B151-B152</f>
        <v>360</v>
      </c>
      <c r="C153" s="284">
        <f>C150-C151-C152</f>
        <v>20</v>
      </c>
      <c r="D153" s="705">
        <f>D150-D151-D152</f>
        <v>9</v>
      </c>
      <c r="E153" s="284">
        <f t="shared" ref="E153:K153" si="26">E150-E151-E152</f>
        <v>9</v>
      </c>
      <c r="F153" s="284">
        <f t="shared" si="26"/>
        <v>100</v>
      </c>
      <c r="G153" s="279" t="s">
        <v>27</v>
      </c>
      <c r="H153" s="279" t="s">
        <v>27</v>
      </c>
      <c r="I153" s="279" t="s">
        <v>27</v>
      </c>
      <c r="J153" s="284">
        <f t="shared" si="26"/>
        <v>10</v>
      </c>
      <c r="K153" s="287">
        <f t="shared" si="26"/>
        <v>508</v>
      </c>
    </row>
    <row r="154" spans="1:11" ht="30" customHeight="1">
      <c r="A154" s="283"/>
      <c r="B154" s="278"/>
      <c r="C154" s="279"/>
      <c r="D154" s="279"/>
      <c r="E154" s="280"/>
      <c r="F154" s="278"/>
      <c r="G154" s="279"/>
      <c r="H154" s="743"/>
      <c r="I154" s="279"/>
      <c r="J154" s="280"/>
      <c r="K154" s="290"/>
    </row>
    <row r="155" spans="1:11" ht="30" customHeight="1">
      <c r="A155" s="273" t="s">
        <v>26</v>
      </c>
      <c r="B155" s="278">
        <f>B108</f>
        <v>600</v>
      </c>
      <c r="C155" s="278">
        <f>C108</f>
        <v>200</v>
      </c>
      <c r="D155" s="706">
        <f>K155-J155-F155-E155-C155-B155</f>
        <v>800</v>
      </c>
      <c r="E155" s="278">
        <f>E108</f>
        <v>240</v>
      </c>
      <c r="F155" s="278">
        <f>F108</f>
        <v>1600</v>
      </c>
      <c r="G155" s="279" t="s">
        <v>27</v>
      </c>
      <c r="H155" s="743"/>
      <c r="I155" s="279" t="s">
        <v>27</v>
      </c>
      <c r="J155" s="278">
        <f>J108</f>
        <v>600</v>
      </c>
      <c r="K155" s="282">
        <f>K131</f>
        <v>4040</v>
      </c>
    </row>
    <row r="156" spans="1:11" ht="30" customHeight="1">
      <c r="A156" s="273"/>
      <c r="B156" s="278"/>
      <c r="C156" s="279"/>
      <c r="D156" s="279"/>
      <c r="E156" s="744"/>
      <c r="F156" s="278"/>
      <c r="G156" s="279"/>
      <c r="H156" s="743"/>
      <c r="I156" s="279"/>
      <c r="J156" s="744"/>
      <c r="K156" s="290"/>
    </row>
    <row r="157" spans="1:11" ht="30" customHeight="1">
      <c r="A157" s="273" t="s">
        <v>179</v>
      </c>
      <c r="B157" s="278">
        <f>B110</f>
        <v>20</v>
      </c>
      <c r="C157" s="278">
        <f>C110</f>
        <v>10</v>
      </c>
      <c r="D157" s="278">
        <f>D110</f>
        <v>60</v>
      </c>
      <c r="E157" s="744"/>
      <c r="F157" s="278">
        <f>F110</f>
        <v>80</v>
      </c>
      <c r="G157" s="278">
        <f>G110</f>
        <v>1400</v>
      </c>
      <c r="H157" s="743"/>
      <c r="I157" s="279" t="s">
        <v>27</v>
      </c>
      <c r="J157" s="744"/>
      <c r="K157" s="290">
        <f>K110</f>
        <v>1570</v>
      </c>
    </row>
    <row r="158" spans="1:11" ht="30" customHeight="1">
      <c r="A158" s="273"/>
      <c r="B158" s="278"/>
      <c r="C158" s="279"/>
      <c r="D158" s="279"/>
      <c r="E158" s="280"/>
      <c r="F158" s="278"/>
      <c r="G158" s="279"/>
      <c r="H158" s="279"/>
      <c r="I158" s="279"/>
      <c r="J158" s="280"/>
      <c r="K158" s="290"/>
    </row>
    <row r="159" spans="1:11" ht="30" customHeight="1">
      <c r="A159" s="273" t="s">
        <v>29</v>
      </c>
      <c r="B159" s="278"/>
      <c r="C159" s="279"/>
      <c r="D159" s="279"/>
      <c r="E159" s="280"/>
      <c r="F159" s="278"/>
      <c r="G159" s="279"/>
      <c r="H159" s="279"/>
      <c r="I159" s="279"/>
      <c r="J159" s="280"/>
      <c r="K159" s="290"/>
    </row>
    <row r="160" spans="1:11" ht="30" customHeight="1">
      <c r="A160" s="283" t="s">
        <v>165</v>
      </c>
      <c r="B160" s="700">
        <f>B147+B142</f>
        <v>168</v>
      </c>
      <c r="C160" s="700">
        <f>C147+C142</f>
        <v>10</v>
      </c>
      <c r="D160" s="700">
        <f>D147+D142</f>
        <v>144</v>
      </c>
      <c r="E160" s="700">
        <f>E147+E142</f>
        <v>24</v>
      </c>
      <c r="F160" s="700">
        <f>F147+F142</f>
        <v>707</v>
      </c>
      <c r="G160" s="288" t="s">
        <v>64</v>
      </c>
      <c r="H160" s="700">
        <f>H147+H142</f>
        <v>160</v>
      </c>
      <c r="I160" s="288">
        <v>0</v>
      </c>
      <c r="J160" s="700">
        <f>J147+J142</f>
        <v>337</v>
      </c>
      <c r="K160" s="282">
        <f>SUM(B160:J160)</f>
        <v>1550</v>
      </c>
    </row>
    <row r="161" spans="1:11" ht="30" customHeight="1">
      <c r="A161" s="283"/>
      <c r="B161" s="284"/>
      <c r="C161" s="285"/>
      <c r="D161" s="285"/>
      <c r="E161" s="286"/>
      <c r="F161" s="284"/>
      <c r="G161" s="285"/>
      <c r="H161" s="285"/>
      <c r="I161" s="285"/>
      <c r="J161" s="286"/>
      <c r="K161" s="287"/>
    </row>
    <row r="162" spans="1:11" ht="40.5" customHeight="1">
      <c r="A162" s="283" t="s">
        <v>180</v>
      </c>
      <c r="B162" s="703">
        <f>B143+B148+B153+B155+B157+B160</f>
        <v>3240</v>
      </c>
      <c r="C162" s="703">
        <f t="shared" ref="C162:K162" si="27">C143+C148+C153+C155+C157+C160</f>
        <v>353</v>
      </c>
      <c r="D162" s="703">
        <f t="shared" si="27"/>
        <v>1919</v>
      </c>
      <c r="E162" s="703">
        <f t="shared" si="27"/>
        <v>529</v>
      </c>
      <c r="F162" s="703">
        <f t="shared" si="27"/>
        <v>4260</v>
      </c>
      <c r="G162" s="703">
        <v>0</v>
      </c>
      <c r="H162" s="703">
        <v>0</v>
      </c>
      <c r="I162" s="703">
        <v>0</v>
      </c>
      <c r="J162" s="703">
        <f t="shared" si="27"/>
        <v>3130</v>
      </c>
      <c r="K162" s="711">
        <f t="shared" si="27"/>
        <v>15878</v>
      </c>
    </row>
    <row r="163" spans="1:11" ht="30" customHeight="1">
      <c r="A163" s="283" t="s">
        <v>89</v>
      </c>
      <c r="B163" s="284">
        <f>B141+B146+B151</f>
        <v>0</v>
      </c>
      <c r="C163" s="284">
        <f>C141+C146+C151</f>
        <v>0</v>
      </c>
      <c r="D163" s="707">
        <f>D141+D146+D151</f>
        <v>212</v>
      </c>
      <c r="E163" s="284">
        <f>E141+E146+E151</f>
        <v>58</v>
      </c>
      <c r="F163" s="284">
        <f>F141+F146+F151</f>
        <v>518</v>
      </c>
      <c r="G163" s="703">
        <v>0</v>
      </c>
      <c r="H163" s="703">
        <v>0</v>
      </c>
      <c r="I163" s="703">
        <v>0</v>
      </c>
      <c r="J163" s="707">
        <f>J141+J146+J151</f>
        <v>0</v>
      </c>
      <c r="K163" s="287">
        <f>K141+K146+K151</f>
        <v>1028</v>
      </c>
    </row>
    <row r="164" spans="1:11" ht="30" customHeight="1">
      <c r="A164" s="291" t="s">
        <v>178</v>
      </c>
      <c r="B164" s="292">
        <f>B152</f>
        <v>0</v>
      </c>
      <c r="C164" s="292">
        <f t="shared" ref="C164:K165" si="28">C152</f>
        <v>2</v>
      </c>
      <c r="D164" s="708">
        <f t="shared" si="28"/>
        <v>1</v>
      </c>
      <c r="E164" s="292">
        <f t="shared" si="28"/>
        <v>1</v>
      </c>
      <c r="F164" s="292">
        <f t="shared" si="28"/>
        <v>10</v>
      </c>
      <c r="G164" s="292" t="str">
        <f t="shared" si="28"/>
        <v>-</v>
      </c>
      <c r="H164" s="292" t="str">
        <f t="shared" si="28"/>
        <v>-</v>
      </c>
      <c r="I164" s="292" t="str">
        <f t="shared" si="28"/>
        <v>-</v>
      </c>
      <c r="J164" s="292">
        <f t="shared" si="28"/>
        <v>0</v>
      </c>
      <c r="K164" s="712">
        <f t="shared" si="28"/>
        <v>14</v>
      </c>
    </row>
    <row r="165" spans="1:11" ht="44.25" customHeight="1" thickBot="1">
      <c r="A165" s="293" t="s">
        <v>181</v>
      </c>
      <c r="B165" s="709">
        <f>B162+B163+B164</f>
        <v>3240</v>
      </c>
      <c r="C165" s="709">
        <f t="shared" ref="C165:K165" si="29">C162+C163+C164</f>
        <v>355</v>
      </c>
      <c r="D165" s="709">
        <f t="shared" si="29"/>
        <v>2132</v>
      </c>
      <c r="E165" s="709">
        <f t="shared" si="29"/>
        <v>588</v>
      </c>
      <c r="F165" s="709">
        <f t="shared" si="29"/>
        <v>4788</v>
      </c>
      <c r="G165" s="713" t="str">
        <f t="shared" si="28"/>
        <v>-</v>
      </c>
      <c r="H165" s="713" t="str">
        <f t="shared" si="28"/>
        <v>-</v>
      </c>
      <c r="I165" s="713" t="str">
        <f t="shared" si="28"/>
        <v>-</v>
      </c>
      <c r="J165" s="709">
        <f t="shared" si="29"/>
        <v>3130</v>
      </c>
      <c r="K165" s="714">
        <f t="shared" si="29"/>
        <v>16920</v>
      </c>
    </row>
    <row r="166" spans="1:11" ht="30" customHeight="1" thickTop="1"/>
  </sheetData>
  <sheetProtection selectLockedCells="1" selectUnlockedCells="1"/>
  <mergeCells count="59">
    <mergeCell ref="B22:E22"/>
    <mergeCell ref="F22:J22"/>
    <mergeCell ref="B29:E29"/>
    <mergeCell ref="F29:J29"/>
    <mergeCell ref="B41:E41"/>
    <mergeCell ref="F41:G41"/>
    <mergeCell ref="B42:E42"/>
    <mergeCell ref="B30:E30"/>
    <mergeCell ref="F30:G30"/>
    <mergeCell ref="B31:E31"/>
    <mergeCell ref="B40:E40"/>
    <mergeCell ref="F40:J40"/>
    <mergeCell ref="A54:K54"/>
    <mergeCell ref="B55:E55"/>
    <mergeCell ref="F55:J55"/>
    <mergeCell ref="B56:E56"/>
    <mergeCell ref="F56:J56"/>
    <mergeCell ref="B68:E68"/>
    <mergeCell ref="B57:E57"/>
    <mergeCell ref="F57:G57"/>
    <mergeCell ref="B66:F66"/>
    <mergeCell ref="B67:E67"/>
    <mergeCell ref="A79:A80"/>
    <mergeCell ref="B79:B80"/>
    <mergeCell ref="C79:C80"/>
    <mergeCell ref="D79:D80"/>
    <mergeCell ref="I79:I80"/>
    <mergeCell ref="J79:J80"/>
    <mergeCell ref="K79:K80"/>
    <mergeCell ref="B81:E81"/>
    <mergeCell ref="F81:J81"/>
    <mergeCell ref="E79:E80"/>
    <mergeCell ref="F79:F80"/>
    <mergeCell ref="G79:G80"/>
    <mergeCell ref="H79:H80"/>
    <mergeCell ref="J86:J87"/>
    <mergeCell ref="B93:B94"/>
    <mergeCell ref="C93:C94"/>
    <mergeCell ref="B82:E82"/>
    <mergeCell ref="F82:G82"/>
    <mergeCell ref="B86:B87"/>
    <mergeCell ref="C86:C87"/>
    <mergeCell ref="J144:J145"/>
    <mergeCell ref="B101:B102"/>
    <mergeCell ref="C101:C102"/>
    <mergeCell ref="J103:J104"/>
    <mergeCell ref="J109:J110"/>
    <mergeCell ref="I119:I120"/>
    <mergeCell ref="B125:F125"/>
    <mergeCell ref="H154:H155"/>
    <mergeCell ref="E156:E157"/>
    <mergeCell ref="H156:H157"/>
    <mergeCell ref="J156:J157"/>
    <mergeCell ref="B126:E126"/>
    <mergeCell ref="B136:E136"/>
    <mergeCell ref="F136:J136"/>
    <mergeCell ref="B137:E137"/>
    <mergeCell ref="F137:G137"/>
    <mergeCell ref="H144:H145"/>
  </mergeCells>
  <phoneticPr fontId="55" type="noConversion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opLeftCell="C30" zoomScale="110" zoomScaleNormal="110" workbookViewId="0">
      <selection activeCell="G81" sqref="G81"/>
    </sheetView>
  </sheetViews>
  <sheetFormatPr baseColWidth="10" defaultRowHeight="13.2"/>
  <cols>
    <col min="1" max="1" width="24.6640625" customWidth="1"/>
    <col min="2" max="10" width="17.88671875" customWidth="1"/>
  </cols>
  <sheetData>
    <row r="1" spans="1:6" ht="17.399999999999999">
      <c r="A1" s="166"/>
      <c r="B1" s="167" t="s">
        <v>109</v>
      </c>
      <c r="C1" s="167" t="s">
        <v>12</v>
      </c>
      <c r="D1" s="167" t="s">
        <v>110</v>
      </c>
      <c r="E1" s="168" t="s">
        <v>116</v>
      </c>
      <c r="F1" s="169"/>
    </row>
    <row r="2" spans="1:6" ht="17.399999999999999">
      <c r="A2" s="170" t="s">
        <v>117</v>
      </c>
      <c r="B2" s="171"/>
      <c r="C2" s="171"/>
      <c r="D2" s="171"/>
      <c r="E2" s="172"/>
      <c r="F2" s="169"/>
    </row>
    <row r="3" spans="1:6" ht="17.399999999999999">
      <c r="A3" s="166" t="s">
        <v>113</v>
      </c>
      <c r="B3" s="167">
        <v>5000</v>
      </c>
      <c r="C3" s="167"/>
      <c r="D3" s="167"/>
      <c r="E3" s="168"/>
      <c r="F3" s="169"/>
    </row>
    <row r="4" spans="1:6" ht="17.399999999999999">
      <c r="A4" s="173" t="s">
        <v>115</v>
      </c>
      <c r="B4" s="174">
        <v>710</v>
      </c>
      <c r="C4" s="174"/>
      <c r="D4" s="174"/>
      <c r="E4" s="175"/>
      <c r="F4" s="169"/>
    </row>
    <row r="5" spans="1:6" ht="17.399999999999999">
      <c r="A5" s="173" t="s">
        <v>118</v>
      </c>
      <c r="B5" s="174">
        <v>508</v>
      </c>
      <c r="C5" s="174"/>
      <c r="D5" s="174"/>
      <c r="E5" s="175"/>
      <c r="F5" s="169"/>
    </row>
    <row r="6" spans="1:6" ht="17.399999999999999">
      <c r="A6" s="173" t="s">
        <v>12</v>
      </c>
      <c r="B6" s="174"/>
      <c r="C6" s="174">
        <v>1550</v>
      </c>
      <c r="D6" s="174"/>
      <c r="E6" s="175"/>
      <c r="F6" s="174"/>
    </row>
    <row r="7" spans="1:6" ht="17.399999999999999">
      <c r="A7" s="173" t="s">
        <v>110</v>
      </c>
      <c r="B7" s="174"/>
      <c r="C7" s="174"/>
      <c r="D7" s="174">
        <v>4020</v>
      </c>
      <c r="E7" s="175"/>
      <c r="F7" s="169"/>
    </row>
    <row r="8" spans="1:6" ht="17.399999999999999">
      <c r="A8" s="173" t="s">
        <v>116</v>
      </c>
      <c r="B8" s="174"/>
      <c r="C8" s="174"/>
      <c r="D8" s="174"/>
      <c r="E8" s="175">
        <v>1570</v>
      </c>
      <c r="F8" s="169"/>
    </row>
    <row r="9" spans="1:6" ht="17.399999999999999">
      <c r="A9" s="170" t="s">
        <v>119</v>
      </c>
      <c r="B9" s="171">
        <f>B3+B4+B5+B6+B7</f>
        <v>6218</v>
      </c>
      <c r="C9" s="171">
        <f>C3+C4+C5+C6+C7</f>
        <v>1550</v>
      </c>
      <c r="D9" s="171">
        <f>D3+D4+D5+D6+D7</f>
        <v>4020</v>
      </c>
      <c r="E9" s="172">
        <f>E8</f>
        <v>1570</v>
      </c>
      <c r="F9" s="169"/>
    </row>
    <row r="10" spans="1:6" ht="17.399999999999999">
      <c r="A10" s="166" t="s">
        <v>120</v>
      </c>
      <c r="B10" s="167"/>
      <c r="C10" s="167"/>
      <c r="D10" s="167"/>
      <c r="E10" s="168"/>
      <c r="F10" s="176" t="s">
        <v>121</v>
      </c>
    </row>
    <row r="11" spans="1:6" ht="17.399999999999999">
      <c r="A11" s="170"/>
      <c r="B11" s="171"/>
      <c r="C11" s="171"/>
      <c r="D11" s="171"/>
      <c r="E11" s="172"/>
      <c r="F11" s="177" t="s">
        <v>122</v>
      </c>
    </row>
    <row r="12" spans="1:6" ht="17.399999999999999">
      <c r="A12" s="173" t="s">
        <v>113</v>
      </c>
      <c r="B12" s="174">
        <v>2200</v>
      </c>
      <c r="C12" s="174">
        <v>110</v>
      </c>
      <c r="D12" s="174">
        <v>1080</v>
      </c>
      <c r="E12" s="175">
        <v>264</v>
      </c>
      <c r="F12" s="176">
        <v>2160</v>
      </c>
    </row>
    <row r="13" spans="1:6" ht="17.399999999999999">
      <c r="A13" s="173" t="s">
        <v>115</v>
      </c>
      <c r="B13" s="174">
        <v>60</v>
      </c>
      <c r="C13" s="174">
        <v>13</v>
      </c>
      <c r="D13" s="174">
        <v>180</v>
      </c>
      <c r="E13" s="175">
        <v>72</v>
      </c>
      <c r="F13" s="178">
        <v>816</v>
      </c>
    </row>
    <row r="14" spans="1:6" ht="17.399999999999999">
      <c r="A14" s="173" t="s">
        <v>118</v>
      </c>
      <c r="B14" s="174">
        <v>360</v>
      </c>
      <c r="C14" s="174">
        <v>22</v>
      </c>
      <c r="D14" s="174">
        <v>138</v>
      </c>
      <c r="E14" s="175">
        <v>12</v>
      </c>
      <c r="F14" s="178">
        <v>132</v>
      </c>
    </row>
    <row r="15" spans="1:6" ht="17.399999999999999">
      <c r="A15" s="173" t="s">
        <v>110</v>
      </c>
      <c r="B15" s="174">
        <v>600</v>
      </c>
      <c r="C15" s="174">
        <v>200</v>
      </c>
      <c r="D15" s="174">
        <v>674</v>
      </c>
      <c r="E15" s="175">
        <v>240</v>
      </c>
      <c r="F15" s="178">
        <v>1600</v>
      </c>
    </row>
    <row r="16" spans="1:6" ht="17.399999999999999">
      <c r="A16" s="173" t="s">
        <v>116</v>
      </c>
      <c r="B16" s="174">
        <v>20</v>
      </c>
      <c r="C16" s="174">
        <v>10</v>
      </c>
      <c r="D16" s="174">
        <v>60</v>
      </c>
      <c r="E16" s="175"/>
      <c r="F16" s="178">
        <v>80</v>
      </c>
    </row>
    <row r="17" spans="1:10" ht="17.399999999999999">
      <c r="A17" s="170" t="s">
        <v>119</v>
      </c>
      <c r="B17" s="171">
        <f>SUM(B12:B16)</f>
        <v>3240</v>
      </c>
      <c r="C17" s="171">
        <f>SUM(C12:C16)</f>
        <v>355</v>
      </c>
      <c r="D17" s="171">
        <f>SUM(D12:D16)</f>
        <v>2132</v>
      </c>
      <c r="E17" s="172">
        <f>SUM(E12:E16)</f>
        <v>588</v>
      </c>
      <c r="F17" s="177">
        <f>SUM(F12:F16)</f>
        <v>4788</v>
      </c>
    </row>
    <row r="21" spans="1:10" ht="17.100000000000001" customHeight="1">
      <c r="A21" s="179"/>
      <c r="B21" s="817" t="s">
        <v>31</v>
      </c>
      <c r="C21" s="817"/>
      <c r="D21" s="817"/>
      <c r="E21" s="817"/>
      <c r="F21" s="818" t="s">
        <v>123</v>
      </c>
      <c r="G21" s="818"/>
      <c r="H21" s="818"/>
      <c r="I21" s="818"/>
      <c r="J21" s="818"/>
    </row>
    <row r="22" spans="1:10" ht="31.2">
      <c r="A22" s="180"/>
      <c r="B22" s="181" t="s">
        <v>124</v>
      </c>
      <c r="C22" s="182" t="s">
        <v>12</v>
      </c>
      <c r="D22" s="182" t="s">
        <v>110</v>
      </c>
      <c r="E22" s="183" t="s">
        <v>116</v>
      </c>
      <c r="F22" s="184" t="s">
        <v>111</v>
      </c>
      <c r="G22" s="185" t="s">
        <v>112</v>
      </c>
      <c r="H22" s="185" t="s">
        <v>37</v>
      </c>
      <c r="I22" s="185" t="s">
        <v>125</v>
      </c>
      <c r="J22" s="183" t="s">
        <v>126</v>
      </c>
    </row>
    <row r="23" spans="1:10" ht="15">
      <c r="A23" s="186"/>
      <c r="B23" s="187"/>
      <c r="C23" s="188"/>
      <c r="D23" s="188"/>
      <c r="E23" s="189"/>
      <c r="F23" s="190"/>
      <c r="G23" s="191"/>
      <c r="H23" s="191"/>
      <c r="I23" s="191"/>
      <c r="J23" s="192"/>
    </row>
    <row r="24" spans="1:10" ht="56.7" customHeight="1">
      <c r="A24" s="193" t="s">
        <v>113</v>
      </c>
      <c r="B24" s="194">
        <v>0.1</v>
      </c>
      <c r="C24" s="195">
        <v>0.1</v>
      </c>
      <c r="D24" s="195">
        <v>0.2</v>
      </c>
      <c r="E24" s="196">
        <v>0.1</v>
      </c>
      <c r="F24" s="194">
        <v>0.5</v>
      </c>
      <c r="G24" s="197" t="s">
        <v>114</v>
      </c>
      <c r="H24" s="195">
        <v>0.2</v>
      </c>
      <c r="I24" s="195">
        <v>0</v>
      </c>
      <c r="J24" s="196">
        <v>0.2</v>
      </c>
    </row>
    <row r="25" spans="1:10" ht="56.7" customHeight="1">
      <c r="A25" s="198" t="s">
        <v>115</v>
      </c>
      <c r="B25" s="199">
        <v>0.2</v>
      </c>
      <c r="C25" s="200">
        <v>0.3</v>
      </c>
      <c r="D25" s="200">
        <v>0.25</v>
      </c>
      <c r="E25" s="201">
        <v>0.2</v>
      </c>
      <c r="F25" s="199">
        <v>0.7</v>
      </c>
      <c r="G25" s="202" t="s">
        <v>114</v>
      </c>
      <c r="H25" s="200">
        <v>0</v>
      </c>
      <c r="I25" s="200">
        <v>0</v>
      </c>
      <c r="J25" s="201">
        <v>0</v>
      </c>
    </row>
    <row r="27" spans="1:10" ht="44.25" customHeight="1">
      <c r="A27" s="203" t="s">
        <v>30</v>
      </c>
      <c r="B27" s="819" t="s">
        <v>31</v>
      </c>
      <c r="C27" s="819"/>
      <c r="D27" s="819"/>
      <c r="E27" s="819"/>
      <c r="F27" s="820" t="s">
        <v>123</v>
      </c>
      <c r="G27" s="820"/>
      <c r="H27" s="820"/>
      <c r="I27" s="820"/>
      <c r="J27" s="820"/>
    </row>
    <row r="28" spans="1:10" ht="44.25" customHeight="1">
      <c r="A28" s="204"/>
      <c r="B28" s="821" t="s">
        <v>9</v>
      </c>
      <c r="C28" s="821"/>
      <c r="D28" s="821"/>
      <c r="E28" s="821"/>
      <c r="F28" s="821" t="s">
        <v>35</v>
      </c>
      <c r="G28" s="821"/>
      <c r="H28" s="206" t="s">
        <v>37</v>
      </c>
      <c r="I28" s="206" t="s">
        <v>38</v>
      </c>
      <c r="J28" s="207" t="s">
        <v>39</v>
      </c>
    </row>
    <row r="29" spans="1:10" ht="44.25" customHeight="1">
      <c r="A29" s="204" t="s">
        <v>127</v>
      </c>
      <c r="B29" s="813"/>
      <c r="C29" s="813"/>
      <c r="D29" s="813"/>
      <c r="E29" s="813"/>
      <c r="F29" s="205" t="s">
        <v>46</v>
      </c>
      <c r="G29" s="205" t="s">
        <v>36</v>
      </c>
      <c r="H29" s="209"/>
      <c r="I29" s="206" t="s">
        <v>47</v>
      </c>
      <c r="J29" s="210"/>
    </row>
    <row r="30" spans="1:10" ht="44.25" customHeight="1">
      <c r="A30" s="211"/>
      <c r="B30" s="212" t="s">
        <v>124</v>
      </c>
      <c r="C30" s="212" t="s">
        <v>12</v>
      </c>
      <c r="D30" s="212" t="s">
        <v>110</v>
      </c>
      <c r="E30" s="212" t="s">
        <v>128</v>
      </c>
      <c r="F30" s="205"/>
      <c r="G30" s="205"/>
      <c r="H30" s="208"/>
      <c r="I30" s="208"/>
      <c r="J30" s="210"/>
    </row>
    <row r="31" spans="1:10" ht="44.25" customHeight="1">
      <c r="A31" s="213" t="s">
        <v>113</v>
      </c>
      <c r="B31" s="214" t="s">
        <v>60</v>
      </c>
      <c r="C31" s="214" t="s">
        <v>60</v>
      </c>
      <c r="D31" s="214" t="s">
        <v>61</v>
      </c>
      <c r="E31" s="215" t="s">
        <v>61</v>
      </c>
      <c r="F31" s="214" t="s">
        <v>61</v>
      </c>
      <c r="G31" s="214" t="s">
        <v>61</v>
      </c>
      <c r="H31" s="214" t="s">
        <v>61</v>
      </c>
      <c r="I31" s="214" t="s">
        <v>60</v>
      </c>
      <c r="J31" s="216" t="s">
        <v>60</v>
      </c>
    </row>
    <row r="32" spans="1:10" ht="44.25" customHeight="1">
      <c r="A32" s="213" t="s">
        <v>115</v>
      </c>
      <c r="B32" s="214" t="s">
        <v>60</v>
      </c>
      <c r="C32" s="214" t="s">
        <v>60</v>
      </c>
      <c r="D32" s="214" t="s">
        <v>61</v>
      </c>
      <c r="E32" s="215" t="s">
        <v>61</v>
      </c>
      <c r="F32" s="214" t="s">
        <v>61</v>
      </c>
      <c r="G32" s="214" t="s">
        <v>61</v>
      </c>
      <c r="H32" s="214" t="s">
        <v>61</v>
      </c>
      <c r="I32" s="214" t="s">
        <v>60</v>
      </c>
      <c r="J32" s="216" t="s">
        <v>60</v>
      </c>
    </row>
    <row r="33" spans="1:11" ht="44.25" customHeight="1">
      <c r="A33" s="213" t="s">
        <v>118</v>
      </c>
      <c r="B33" s="214" t="s">
        <v>60</v>
      </c>
      <c r="C33" s="214" t="s">
        <v>60</v>
      </c>
      <c r="D33" s="214" t="s">
        <v>61</v>
      </c>
      <c r="E33" s="215" t="s">
        <v>61</v>
      </c>
      <c r="F33" s="214" t="s">
        <v>61</v>
      </c>
      <c r="G33" s="214" t="s">
        <v>61</v>
      </c>
      <c r="H33" s="214" t="s">
        <v>61</v>
      </c>
      <c r="I33" s="214" t="s">
        <v>60</v>
      </c>
      <c r="J33" s="216" t="s">
        <v>60</v>
      </c>
    </row>
    <row r="34" spans="1:11" ht="44.25" customHeight="1">
      <c r="A34" s="213" t="s">
        <v>110</v>
      </c>
      <c r="B34" s="214" t="s">
        <v>60</v>
      </c>
      <c r="C34" s="214" t="s">
        <v>60</v>
      </c>
      <c r="D34" s="214" t="s">
        <v>60</v>
      </c>
      <c r="E34" s="215" t="s">
        <v>60</v>
      </c>
      <c r="F34" s="214" t="s">
        <v>60</v>
      </c>
      <c r="G34" s="214" t="s">
        <v>60</v>
      </c>
      <c r="H34" s="214" t="s">
        <v>60</v>
      </c>
      <c r="I34" s="214" t="s">
        <v>60</v>
      </c>
      <c r="J34" s="216" t="s">
        <v>60</v>
      </c>
    </row>
    <row r="35" spans="1:11" ht="44.25" customHeight="1">
      <c r="A35" s="217" t="s">
        <v>116</v>
      </c>
      <c r="B35" s="218" t="s">
        <v>60</v>
      </c>
      <c r="C35" s="218" t="s">
        <v>60</v>
      </c>
      <c r="D35" s="218" t="s">
        <v>60</v>
      </c>
      <c r="E35" s="218" t="s">
        <v>60</v>
      </c>
      <c r="F35" s="218" t="s">
        <v>60</v>
      </c>
      <c r="G35" s="218" t="s">
        <v>60</v>
      </c>
      <c r="H35" s="218" t="s">
        <v>60</v>
      </c>
      <c r="I35" s="218" t="s">
        <v>60</v>
      </c>
      <c r="J35" s="219" t="s">
        <v>60</v>
      </c>
    </row>
    <row r="36" spans="1:11" ht="15.6">
      <c r="B36" s="61" t="s">
        <v>68</v>
      </c>
      <c r="C36" s="61" t="s">
        <v>68</v>
      </c>
      <c r="D36" s="61" t="s">
        <v>64</v>
      </c>
      <c r="E36" s="62" t="s">
        <v>68</v>
      </c>
      <c r="F36" s="61" t="s">
        <v>68</v>
      </c>
      <c r="G36" s="61" t="s">
        <v>68</v>
      </c>
      <c r="H36" s="61" t="s">
        <v>68</v>
      </c>
      <c r="I36" s="61" t="s">
        <v>68</v>
      </c>
      <c r="J36" s="67" t="s">
        <v>64</v>
      </c>
    </row>
    <row r="37" spans="1:11" ht="28.35" customHeight="1"/>
    <row r="38" spans="1:11" ht="28.35" customHeight="1">
      <c r="A38" s="203" t="s">
        <v>30</v>
      </c>
      <c r="B38" s="810" t="s">
        <v>31</v>
      </c>
      <c r="C38" s="810"/>
      <c r="D38" s="810"/>
      <c r="E38" s="810"/>
      <c r="F38" s="810" t="s">
        <v>123</v>
      </c>
      <c r="G38" s="810"/>
      <c r="H38" s="810"/>
      <c r="I38" s="810"/>
      <c r="J38" s="810"/>
      <c r="K38" s="248" t="s">
        <v>2</v>
      </c>
    </row>
    <row r="39" spans="1:11" ht="28.35" customHeight="1">
      <c r="A39" s="308"/>
      <c r="B39" s="814" t="s">
        <v>9</v>
      </c>
      <c r="C39" s="814"/>
      <c r="D39" s="814"/>
      <c r="E39" s="814"/>
      <c r="F39" s="815" t="s">
        <v>35</v>
      </c>
      <c r="G39" s="815"/>
      <c r="H39" s="309" t="s">
        <v>37</v>
      </c>
      <c r="I39" s="309" t="s">
        <v>38</v>
      </c>
      <c r="J39" s="310" t="s">
        <v>39</v>
      </c>
      <c r="K39" s="308" t="s">
        <v>30</v>
      </c>
    </row>
    <row r="40" spans="1:11" ht="28.35" customHeight="1">
      <c r="A40" s="311" t="s">
        <v>127</v>
      </c>
      <c r="B40" s="816"/>
      <c r="C40" s="816"/>
      <c r="D40" s="816"/>
      <c r="E40" s="816"/>
      <c r="F40" s="313" t="s">
        <v>46</v>
      </c>
      <c r="G40" s="251" t="s">
        <v>36</v>
      </c>
      <c r="H40" s="298"/>
      <c r="I40" s="296" t="s">
        <v>47</v>
      </c>
      <c r="J40" s="314"/>
      <c r="K40" s="312"/>
    </row>
    <row r="41" spans="1:11" ht="28.35" customHeight="1">
      <c r="A41" s="315" t="s">
        <v>129</v>
      </c>
      <c r="B41" s="316" t="s">
        <v>124</v>
      </c>
      <c r="C41" s="317" t="s">
        <v>12</v>
      </c>
      <c r="D41" s="317" t="s">
        <v>110</v>
      </c>
      <c r="E41" s="318" t="s">
        <v>150</v>
      </c>
      <c r="F41" s="319"/>
      <c r="G41" s="320"/>
      <c r="H41" s="321"/>
      <c r="I41" s="321"/>
      <c r="J41" s="322"/>
      <c r="K41" s="315"/>
    </row>
    <row r="42" spans="1:11" ht="28.35" customHeight="1">
      <c r="A42" s="323" t="s">
        <v>130</v>
      </c>
      <c r="B42" s="324">
        <v>2200</v>
      </c>
      <c r="C42" s="325">
        <v>110</v>
      </c>
      <c r="D42" s="325">
        <v>1080</v>
      </c>
      <c r="E42" s="326">
        <v>264</v>
      </c>
      <c r="F42" s="324">
        <v>2160</v>
      </c>
      <c r="G42" s="325"/>
      <c r="H42" s="325">
        <v>1440</v>
      </c>
      <c r="I42" s="325" t="s">
        <v>54</v>
      </c>
      <c r="J42" s="326">
        <v>2520</v>
      </c>
      <c r="K42" s="327">
        <v>9774</v>
      </c>
    </row>
    <row r="43" spans="1:11" ht="28.35" customHeight="1">
      <c r="A43" s="328" t="s">
        <v>74</v>
      </c>
      <c r="B43" s="329">
        <v>0</v>
      </c>
      <c r="C43" s="330">
        <v>0</v>
      </c>
      <c r="D43" s="330">
        <v>180</v>
      </c>
      <c r="E43" s="331">
        <v>44</v>
      </c>
      <c r="F43" s="329">
        <v>360</v>
      </c>
      <c r="G43" s="330" t="s">
        <v>64</v>
      </c>
      <c r="H43" s="330">
        <v>240</v>
      </c>
      <c r="I43" s="330">
        <v>0</v>
      </c>
      <c r="J43" s="331">
        <v>0</v>
      </c>
      <c r="K43" s="332">
        <v>824</v>
      </c>
    </row>
    <row r="44" spans="1:11" ht="28.35" customHeight="1">
      <c r="A44" s="312" t="s">
        <v>131</v>
      </c>
      <c r="B44" s="333">
        <v>60</v>
      </c>
      <c r="C44" s="239">
        <v>13</v>
      </c>
      <c r="D44" s="239">
        <v>180</v>
      </c>
      <c r="E44" s="334">
        <v>72</v>
      </c>
      <c r="F44" s="333">
        <v>816</v>
      </c>
      <c r="G44" s="239"/>
      <c r="H44" s="239"/>
      <c r="I44" s="239" t="s">
        <v>54</v>
      </c>
      <c r="J44" s="334"/>
      <c r="K44" s="335">
        <v>1141</v>
      </c>
    </row>
    <row r="45" spans="1:11" ht="28.35" customHeight="1">
      <c r="A45" s="328" t="s">
        <v>74</v>
      </c>
      <c r="B45" s="329">
        <v>0</v>
      </c>
      <c r="C45" s="330">
        <v>0</v>
      </c>
      <c r="D45" s="330">
        <v>30</v>
      </c>
      <c r="E45" s="331">
        <v>12</v>
      </c>
      <c r="F45" s="329">
        <v>136</v>
      </c>
      <c r="G45" s="330" t="s">
        <v>64</v>
      </c>
      <c r="H45" s="330">
        <v>0</v>
      </c>
      <c r="I45" s="330"/>
      <c r="J45" s="331">
        <v>0</v>
      </c>
      <c r="K45" s="332">
        <v>178</v>
      </c>
    </row>
    <row r="46" spans="1:11" ht="28.35" customHeight="1">
      <c r="A46" s="312" t="s">
        <v>25</v>
      </c>
      <c r="B46" s="333">
        <v>360</v>
      </c>
      <c r="C46" s="239">
        <v>13</v>
      </c>
      <c r="D46" s="239">
        <v>138</v>
      </c>
      <c r="E46" s="334">
        <v>12</v>
      </c>
      <c r="F46" s="333">
        <v>132</v>
      </c>
      <c r="G46" s="239"/>
      <c r="H46" s="239"/>
      <c r="I46" s="239" t="s">
        <v>54</v>
      </c>
      <c r="J46" s="334">
        <v>10</v>
      </c>
      <c r="K46" s="335">
        <v>665</v>
      </c>
    </row>
    <row r="47" spans="1:11" ht="28.35" customHeight="1">
      <c r="A47" s="328" t="s">
        <v>74</v>
      </c>
      <c r="B47" s="329">
        <v>0</v>
      </c>
      <c r="C47" s="336">
        <v>0</v>
      </c>
      <c r="D47" s="336">
        <v>23</v>
      </c>
      <c r="E47" s="331">
        <v>2</v>
      </c>
      <c r="F47" s="329">
        <v>22</v>
      </c>
      <c r="G47" s="336" t="s">
        <v>64</v>
      </c>
      <c r="H47" s="336">
        <v>0</v>
      </c>
      <c r="I47" s="336">
        <v>0</v>
      </c>
      <c r="J47" s="331">
        <v>0</v>
      </c>
      <c r="K47" s="332">
        <v>47</v>
      </c>
    </row>
    <row r="48" spans="1:11" ht="28.35" customHeight="1">
      <c r="A48" s="337" t="s">
        <v>77</v>
      </c>
      <c r="B48" s="338">
        <v>0</v>
      </c>
      <c r="C48" s="339">
        <v>0</v>
      </c>
      <c r="D48" s="339">
        <v>233</v>
      </c>
      <c r="E48" s="340">
        <v>58</v>
      </c>
      <c r="F48" s="338">
        <v>518</v>
      </c>
      <c r="G48" s="339" t="s">
        <v>64</v>
      </c>
      <c r="H48" s="339">
        <v>240</v>
      </c>
      <c r="I48" s="339">
        <v>0</v>
      </c>
      <c r="J48" s="340">
        <v>0</v>
      </c>
      <c r="K48" s="341">
        <v>1049</v>
      </c>
    </row>
    <row r="51" spans="1:11" ht="28.35" customHeight="1">
      <c r="A51" s="813" t="s">
        <v>133</v>
      </c>
      <c r="B51" s="813"/>
      <c r="C51" s="813"/>
      <c r="D51" s="813"/>
      <c r="E51" s="813"/>
      <c r="F51" s="813"/>
      <c r="G51" s="813"/>
      <c r="H51" s="813"/>
      <c r="I51" s="813"/>
      <c r="J51" s="813"/>
    </row>
    <row r="52" spans="1:11" ht="28.35" customHeight="1">
      <c r="A52" s="203" t="s">
        <v>40</v>
      </c>
      <c r="B52" s="810" t="s">
        <v>31</v>
      </c>
      <c r="C52" s="810"/>
      <c r="D52" s="810"/>
      <c r="E52" s="810"/>
      <c r="F52" s="810" t="s">
        <v>123</v>
      </c>
      <c r="G52" s="810"/>
      <c r="H52" s="810"/>
      <c r="I52" s="810"/>
      <c r="J52" s="810"/>
      <c r="K52" s="342"/>
    </row>
    <row r="53" spans="1:11" ht="28.35" customHeight="1">
      <c r="A53" s="307"/>
      <c r="B53" s="811" t="s">
        <v>9</v>
      </c>
      <c r="C53" s="811"/>
      <c r="D53" s="811"/>
      <c r="E53" s="811"/>
      <c r="F53" s="812" t="s">
        <v>35</v>
      </c>
      <c r="G53" s="812"/>
      <c r="H53" s="296" t="s">
        <v>37</v>
      </c>
      <c r="I53" s="296" t="s">
        <v>38</v>
      </c>
      <c r="J53" s="250" t="s">
        <v>39</v>
      </c>
      <c r="K53" s="342"/>
    </row>
    <row r="54" spans="1:11" ht="28.35" customHeight="1">
      <c r="A54" s="253" t="s">
        <v>127</v>
      </c>
      <c r="B54" s="300" t="s">
        <v>124</v>
      </c>
      <c r="C54" s="301" t="s">
        <v>12</v>
      </c>
      <c r="D54" s="301" t="s">
        <v>110</v>
      </c>
      <c r="E54" s="302" t="s">
        <v>150</v>
      </c>
      <c r="F54" s="295" t="s">
        <v>46</v>
      </c>
      <c r="G54" s="251" t="s">
        <v>36</v>
      </c>
      <c r="H54" s="298"/>
      <c r="I54" s="296" t="s">
        <v>47</v>
      </c>
      <c r="J54" s="297"/>
      <c r="K54" s="342"/>
    </row>
    <row r="55" spans="1:11" ht="28.35" customHeight="1">
      <c r="A55" s="307" t="s">
        <v>134</v>
      </c>
      <c r="B55" s="258" t="s">
        <v>135</v>
      </c>
      <c r="C55" s="258" t="s">
        <v>135</v>
      </c>
      <c r="D55" s="258" t="s">
        <v>61</v>
      </c>
      <c r="E55" s="240" t="s">
        <v>135</v>
      </c>
      <c r="F55" s="258" t="s">
        <v>136</v>
      </c>
      <c r="G55" s="258" t="s">
        <v>81</v>
      </c>
      <c r="H55" s="258" t="s">
        <v>61</v>
      </c>
      <c r="I55" s="258" t="s">
        <v>60</v>
      </c>
      <c r="J55" s="240" t="s">
        <v>61</v>
      </c>
      <c r="K55" s="342"/>
    </row>
    <row r="56" spans="1:11" ht="28.35" customHeight="1">
      <c r="A56" s="299" t="s">
        <v>137</v>
      </c>
      <c r="B56" s="242" t="s">
        <v>61</v>
      </c>
      <c r="C56" s="242" t="s">
        <v>138</v>
      </c>
      <c r="D56" s="242" t="s">
        <v>139</v>
      </c>
      <c r="E56" s="243" t="s">
        <v>61</v>
      </c>
      <c r="F56" s="242" t="s">
        <v>140</v>
      </c>
      <c r="G56" s="242" t="s">
        <v>81</v>
      </c>
      <c r="H56" s="242" t="s">
        <v>60</v>
      </c>
      <c r="I56" s="242" t="s">
        <v>60</v>
      </c>
      <c r="J56" s="243" t="s">
        <v>60</v>
      </c>
      <c r="K56" s="342"/>
    </row>
    <row r="57" spans="1:11" ht="28.35" customHeight="1">
      <c r="A57" s="342"/>
      <c r="B57" s="342"/>
      <c r="C57" s="342"/>
      <c r="D57" s="342"/>
      <c r="E57" s="342"/>
      <c r="F57" s="342"/>
      <c r="G57" s="342"/>
      <c r="H57" s="342"/>
      <c r="I57" s="342"/>
      <c r="J57" s="342"/>
      <c r="K57" s="342"/>
    </row>
    <row r="58" spans="1:11" ht="28.35" customHeight="1">
      <c r="A58" s="813" t="s">
        <v>141</v>
      </c>
      <c r="B58" s="813"/>
      <c r="C58" s="813"/>
      <c r="D58" s="813"/>
      <c r="E58" s="813"/>
      <c r="F58" s="813"/>
      <c r="G58" s="813"/>
      <c r="H58" s="813"/>
      <c r="I58" s="813"/>
      <c r="J58" s="813"/>
      <c r="K58" s="813"/>
    </row>
    <row r="59" spans="1:11" ht="28.35" customHeight="1">
      <c r="A59" s="343"/>
      <c r="B59" s="808"/>
      <c r="C59" s="808"/>
      <c r="D59" s="808"/>
      <c r="E59" s="808"/>
      <c r="F59" s="809"/>
      <c r="G59" s="809"/>
      <c r="H59" s="809"/>
      <c r="I59" s="809"/>
      <c r="J59" s="809"/>
      <c r="K59" s="248" t="s">
        <v>2</v>
      </c>
    </row>
    <row r="60" spans="1:11" ht="28.35" customHeight="1">
      <c r="A60" s="203" t="s">
        <v>30</v>
      </c>
      <c r="B60" s="810" t="s">
        <v>31</v>
      </c>
      <c r="C60" s="810"/>
      <c r="D60" s="810"/>
      <c r="E60" s="810"/>
      <c r="F60" s="810" t="s">
        <v>123</v>
      </c>
      <c r="G60" s="810"/>
      <c r="H60" s="810"/>
      <c r="I60" s="810"/>
      <c r="J60" s="810"/>
      <c r="K60" s="253" t="s">
        <v>30</v>
      </c>
    </row>
    <row r="61" spans="1:11" ht="28.35" customHeight="1">
      <c r="A61" s="307"/>
      <c r="B61" s="811" t="s">
        <v>9</v>
      </c>
      <c r="C61" s="811"/>
      <c r="D61" s="811"/>
      <c r="E61" s="811"/>
      <c r="F61" s="812" t="s">
        <v>35</v>
      </c>
      <c r="G61" s="812"/>
      <c r="H61" s="296" t="s">
        <v>37</v>
      </c>
      <c r="I61" s="296" t="s">
        <v>38</v>
      </c>
      <c r="J61" s="250" t="s">
        <v>39</v>
      </c>
      <c r="K61" s="307"/>
    </row>
    <row r="62" spans="1:11" ht="28.35" customHeight="1">
      <c r="A62" s="294" t="s">
        <v>127</v>
      </c>
      <c r="B62" s="300" t="s">
        <v>124</v>
      </c>
      <c r="C62" s="301" t="s">
        <v>12</v>
      </c>
      <c r="D62" s="301" t="s">
        <v>110</v>
      </c>
      <c r="E62" s="302" t="s">
        <v>150</v>
      </c>
      <c r="F62" s="249" t="s">
        <v>46</v>
      </c>
      <c r="G62" s="254" t="s">
        <v>36</v>
      </c>
      <c r="H62" s="303"/>
      <c r="I62" s="254" t="s">
        <v>47</v>
      </c>
      <c r="J62" s="304"/>
      <c r="K62" s="299"/>
    </row>
    <row r="63" spans="1:11" ht="28.35" customHeight="1">
      <c r="A63" s="307" t="s">
        <v>134</v>
      </c>
      <c r="B63" s="239">
        <v>2200</v>
      </c>
      <c r="C63" s="239">
        <v>110</v>
      </c>
      <c r="D63" s="239">
        <v>900</v>
      </c>
      <c r="E63" s="240">
        <v>220</v>
      </c>
      <c r="F63" s="239">
        <v>1800</v>
      </c>
      <c r="G63" s="239" t="s">
        <v>64</v>
      </c>
      <c r="H63" s="239">
        <v>1200</v>
      </c>
      <c r="I63" s="239" t="s">
        <v>83</v>
      </c>
      <c r="J63" s="240">
        <v>2520</v>
      </c>
      <c r="K63" s="240" t="s">
        <v>23</v>
      </c>
    </row>
    <row r="64" spans="1:11" ht="28.35" customHeight="1">
      <c r="A64" s="344" t="s">
        <v>142</v>
      </c>
      <c r="B64" s="305">
        <v>200</v>
      </c>
      <c r="C64" s="305">
        <v>10</v>
      </c>
      <c r="D64" s="305">
        <v>150</v>
      </c>
      <c r="E64" s="306">
        <v>20</v>
      </c>
      <c r="F64" s="305">
        <v>600</v>
      </c>
      <c r="G64" s="305" t="s">
        <v>64</v>
      </c>
      <c r="H64" s="305">
        <v>200</v>
      </c>
      <c r="I64" s="305">
        <v>0</v>
      </c>
      <c r="J64" s="306">
        <v>420</v>
      </c>
      <c r="K64" s="306">
        <v>1600</v>
      </c>
    </row>
    <row r="65" spans="1:11" ht="28.35" customHeight="1">
      <c r="A65" s="307" t="s">
        <v>137</v>
      </c>
      <c r="B65" s="239">
        <v>60</v>
      </c>
      <c r="C65" s="239">
        <v>13</v>
      </c>
      <c r="D65" s="239">
        <v>150</v>
      </c>
      <c r="E65" s="240">
        <v>60</v>
      </c>
      <c r="F65" s="239">
        <v>680</v>
      </c>
      <c r="G65" s="239" t="s">
        <v>64</v>
      </c>
      <c r="H65" s="239">
        <v>0</v>
      </c>
      <c r="I65" s="239" t="s">
        <v>54</v>
      </c>
      <c r="J65" s="240">
        <v>0</v>
      </c>
      <c r="K65" s="240" t="s">
        <v>85</v>
      </c>
    </row>
    <row r="66" spans="1:11" ht="28.35" customHeight="1">
      <c r="A66" s="344" t="s">
        <v>142</v>
      </c>
      <c r="B66" s="345">
        <v>10</v>
      </c>
      <c r="C66" s="345">
        <v>3</v>
      </c>
      <c r="D66" s="345">
        <v>30</v>
      </c>
      <c r="E66" s="346">
        <v>10</v>
      </c>
      <c r="F66" s="345">
        <v>280</v>
      </c>
      <c r="G66" s="345" t="s">
        <v>64</v>
      </c>
      <c r="H66" s="345">
        <v>0</v>
      </c>
      <c r="I66" s="345">
        <v>0</v>
      </c>
      <c r="J66" s="346">
        <v>0</v>
      </c>
      <c r="K66" s="346">
        <v>333</v>
      </c>
    </row>
    <row r="67" spans="1:11" ht="28.35" customHeight="1">
      <c r="A67" s="347" t="s">
        <v>143</v>
      </c>
      <c r="B67" s="345">
        <v>210</v>
      </c>
      <c r="C67" s="345">
        <v>13</v>
      </c>
      <c r="D67" s="345">
        <v>180</v>
      </c>
      <c r="E67" s="346">
        <v>30</v>
      </c>
      <c r="F67" s="345">
        <v>880</v>
      </c>
      <c r="G67" s="345" t="s">
        <v>64</v>
      </c>
      <c r="H67" s="345">
        <v>200</v>
      </c>
      <c r="I67" s="345" t="s">
        <v>54</v>
      </c>
      <c r="J67" s="346">
        <v>420</v>
      </c>
      <c r="K67" s="346">
        <v>1933</v>
      </c>
    </row>
    <row r="69" spans="1:11">
      <c r="B69">
        <f>B94/K94*H134</f>
        <v>160.375</v>
      </c>
    </row>
    <row r="70" spans="1:11" ht="17.100000000000001" customHeight="1">
      <c r="A70" s="348" t="s">
        <v>0</v>
      </c>
      <c r="B70" s="788" t="s">
        <v>144</v>
      </c>
      <c r="C70" s="788"/>
      <c r="D70" s="788"/>
      <c r="E70" s="788"/>
      <c r="F70" s="788"/>
      <c r="G70" s="350" t="s">
        <v>2</v>
      </c>
      <c r="H70" s="349"/>
      <c r="I70" s="349"/>
      <c r="J70" s="349"/>
      <c r="K70" s="351" t="s">
        <v>2</v>
      </c>
    </row>
    <row r="71" spans="1:11" ht="15">
      <c r="A71" s="352"/>
      <c r="B71" s="805"/>
      <c r="C71" s="805"/>
      <c r="D71" s="805"/>
      <c r="E71" s="805"/>
      <c r="F71" s="353"/>
      <c r="G71" s="354" t="s">
        <v>145</v>
      </c>
      <c r="H71" s="355" t="s">
        <v>5</v>
      </c>
      <c r="I71" s="355" t="s">
        <v>6</v>
      </c>
      <c r="J71" s="354" t="s">
        <v>146</v>
      </c>
      <c r="K71" s="354" t="s">
        <v>8</v>
      </c>
    </row>
    <row r="72" spans="1:11" ht="17.100000000000001" customHeight="1">
      <c r="A72" s="356"/>
      <c r="B72" s="792" t="s">
        <v>48</v>
      </c>
      <c r="C72" s="792"/>
      <c r="D72" s="792"/>
      <c r="E72" s="792"/>
      <c r="F72" s="354" t="s">
        <v>10</v>
      </c>
      <c r="G72" s="354" t="s">
        <v>147</v>
      </c>
      <c r="H72" s="355" t="s">
        <v>12</v>
      </c>
      <c r="I72" s="358"/>
      <c r="J72" s="354" t="s">
        <v>148</v>
      </c>
      <c r="K72" s="354" t="s">
        <v>184</v>
      </c>
    </row>
    <row r="73" spans="1:11" ht="15">
      <c r="A73" s="356" t="s">
        <v>127</v>
      </c>
      <c r="B73" s="358"/>
      <c r="C73" s="359"/>
      <c r="D73" s="359"/>
      <c r="E73" s="360"/>
      <c r="F73" s="354" t="s">
        <v>20</v>
      </c>
      <c r="G73" s="353"/>
      <c r="H73" s="358"/>
      <c r="I73" s="358"/>
      <c r="J73" s="353"/>
      <c r="K73" s="353"/>
    </row>
    <row r="74" spans="1:11" ht="15">
      <c r="A74" s="361"/>
      <c r="B74" s="362" t="s">
        <v>109</v>
      </c>
      <c r="C74" s="363" t="s">
        <v>12</v>
      </c>
      <c r="D74" s="363" t="s">
        <v>110</v>
      </c>
      <c r="E74" s="364" t="s">
        <v>116</v>
      </c>
      <c r="F74" s="365"/>
      <c r="G74" s="365"/>
      <c r="H74" s="366"/>
      <c r="I74" s="366"/>
      <c r="J74" s="365"/>
      <c r="K74" s="365"/>
    </row>
    <row r="75" spans="1:11" ht="15">
      <c r="A75" s="367"/>
      <c r="B75" s="355"/>
      <c r="C75" s="806"/>
      <c r="D75" s="806"/>
      <c r="E75" s="355"/>
      <c r="F75" s="354"/>
      <c r="G75" s="354"/>
      <c r="H75" s="355"/>
      <c r="I75" s="355"/>
      <c r="J75" s="807"/>
      <c r="K75" s="354"/>
    </row>
    <row r="76" spans="1:11" ht="16.8">
      <c r="A76" s="352" t="s">
        <v>93</v>
      </c>
      <c r="B76" s="369">
        <v>5000</v>
      </c>
      <c r="C76" s="806"/>
      <c r="D76" s="806"/>
      <c r="E76" s="369" t="s">
        <v>22</v>
      </c>
      <c r="F76" s="370">
        <v>2500</v>
      </c>
      <c r="G76" s="370">
        <v>7500</v>
      </c>
      <c r="H76" s="369">
        <v>1600</v>
      </c>
      <c r="I76" s="369">
        <v>824</v>
      </c>
      <c r="J76" s="807"/>
      <c r="K76" s="354">
        <v>9924</v>
      </c>
    </row>
    <row r="77" spans="1:11" ht="16.8">
      <c r="A77" s="352" t="s">
        <v>94</v>
      </c>
      <c r="B77" s="369">
        <v>710</v>
      </c>
      <c r="C77" s="369"/>
      <c r="D77" s="369"/>
      <c r="E77" s="369" t="s">
        <v>22</v>
      </c>
      <c r="F77" s="370"/>
      <c r="G77" s="370">
        <v>710</v>
      </c>
      <c r="H77" s="369">
        <v>333</v>
      </c>
      <c r="I77" s="369">
        <v>178</v>
      </c>
      <c r="J77" s="370"/>
      <c r="K77" s="354">
        <v>1221</v>
      </c>
    </row>
    <row r="78" spans="1:11" ht="16.8">
      <c r="A78" s="352" t="s">
        <v>185</v>
      </c>
      <c r="B78" s="369">
        <v>508</v>
      </c>
      <c r="C78" s="369"/>
      <c r="D78" s="369"/>
      <c r="E78" s="369"/>
      <c r="F78" s="370"/>
      <c r="G78" s="370">
        <v>508</v>
      </c>
      <c r="H78" s="371"/>
      <c r="I78" s="369">
        <v>47</v>
      </c>
      <c r="J78" s="370">
        <v>14</v>
      </c>
      <c r="K78" s="354">
        <v>569</v>
      </c>
    </row>
    <row r="79" spans="1:11" ht="16.8">
      <c r="A79" s="352" t="s">
        <v>26</v>
      </c>
      <c r="B79" s="371"/>
      <c r="C79" s="369"/>
      <c r="D79" s="369">
        <v>4020</v>
      </c>
      <c r="E79" s="369"/>
      <c r="F79" s="370">
        <v>20</v>
      </c>
      <c r="G79" s="370">
        <v>4040</v>
      </c>
      <c r="H79" s="369" t="s">
        <v>27</v>
      </c>
      <c r="I79" s="369"/>
      <c r="J79" s="370"/>
      <c r="K79" s="354">
        <v>4040</v>
      </c>
    </row>
    <row r="80" spans="1:11" ht="16.8">
      <c r="A80" s="352" t="s">
        <v>152</v>
      </c>
      <c r="B80" s="371"/>
      <c r="C80" s="369" t="s">
        <v>22</v>
      </c>
      <c r="D80" s="369"/>
      <c r="E80" s="369">
        <v>1570</v>
      </c>
      <c r="F80" s="370"/>
      <c r="G80" s="370">
        <v>1570</v>
      </c>
      <c r="H80" s="369" t="s">
        <v>27</v>
      </c>
      <c r="I80" s="369"/>
      <c r="J80" s="370"/>
      <c r="K80" s="354">
        <v>1570</v>
      </c>
    </row>
    <row r="81" spans="1:11" ht="16.8">
      <c r="A81" s="352" t="s">
        <v>29</v>
      </c>
      <c r="B81" s="372"/>
      <c r="C81" s="373">
        <v>1550</v>
      </c>
      <c r="D81" s="373"/>
      <c r="E81" s="373"/>
      <c r="F81" s="374" t="s">
        <v>27</v>
      </c>
      <c r="G81" s="374">
        <v>1550</v>
      </c>
      <c r="H81" s="373" t="s">
        <v>98</v>
      </c>
      <c r="I81" s="373"/>
      <c r="J81" s="374"/>
      <c r="K81" s="375" t="s">
        <v>64</v>
      </c>
    </row>
    <row r="82" spans="1:11" ht="16.8">
      <c r="A82" s="367" t="s">
        <v>153</v>
      </c>
      <c r="B82" s="376">
        <v>6218</v>
      </c>
      <c r="C82" s="377">
        <v>1550</v>
      </c>
      <c r="D82" s="377">
        <v>4020</v>
      </c>
      <c r="E82" s="377">
        <v>1570</v>
      </c>
      <c r="F82" s="378">
        <v>2520</v>
      </c>
      <c r="G82" s="379">
        <v>15878</v>
      </c>
      <c r="H82" s="376">
        <v>0</v>
      </c>
      <c r="I82" s="377">
        <v>1028</v>
      </c>
      <c r="J82" s="378">
        <v>14</v>
      </c>
      <c r="K82" s="380">
        <v>16920</v>
      </c>
    </row>
    <row r="83" spans="1:11" ht="16.8">
      <c r="A83" s="361" t="s">
        <v>154</v>
      </c>
      <c r="B83" s="372"/>
      <c r="C83" s="373"/>
      <c r="D83" s="373"/>
      <c r="E83" s="373"/>
      <c r="F83" s="374"/>
      <c r="G83" s="381"/>
      <c r="H83" s="382">
        <v>383</v>
      </c>
      <c r="I83" s="383">
        <v>1049</v>
      </c>
      <c r="J83" s="384"/>
      <c r="K83" s="385">
        <v>17324</v>
      </c>
    </row>
    <row r="84" spans="1:11">
      <c r="A84" s="804"/>
      <c r="B84" s="803"/>
      <c r="C84" s="803"/>
      <c r="D84" s="803"/>
      <c r="E84" s="803"/>
      <c r="F84" s="803"/>
      <c r="G84" s="803"/>
      <c r="H84" s="803"/>
      <c r="I84" s="803"/>
      <c r="J84" s="803"/>
      <c r="K84" s="803"/>
    </row>
    <row r="85" spans="1:11">
      <c r="A85" s="804"/>
      <c r="B85" s="803"/>
      <c r="C85" s="803"/>
      <c r="D85" s="803"/>
      <c r="E85" s="803"/>
      <c r="F85" s="803"/>
      <c r="G85" s="803"/>
      <c r="H85" s="803"/>
      <c r="I85" s="803"/>
      <c r="J85" s="803"/>
      <c r="K85" s="803"/>
    </row>
    <row r="86" spans="1:11" ht="30" customHeight="1">
      <c r="A86" s="386" t="s">
        <v>30</v>
      </c>
      <c r="B86" s="788" t="s">
        <v>31</v>
      </c>
      <c r="C86" s="788"/>
      <c r="D86" s="788"/>
      <c r="E86" s="788"/>
      <c r="F86" s="786" t="s">
        <v>123</v>
      </c>
      <c r="G86" s="786"/>
      <c r="H86" s="786"/>
      <c r="I86" s="786"/>
      <c r="J86" s="786"/>
      <c r="K86" s="350" t="s">
        <v>155</v>
      </c>
    </row>
    <row r="87" spans="1:11" ht="28.35" customHeight="1">
      <c r="A87" s="356"/>
      <c r="B87" s="799" t="s">
        <v>156</v>
      </c>
      <c r="C87" s="799"/>
      <c r="D87" s="799"/>
      <c r="E87" s="799"/>
      <c r="F87" s="800" t="s">
        <v>35</v>
      </c>
      <c r="G87" s="800"/>
      <c r="H87" s="355" t="s">
        <v>37</v>
      </c>
      <c r="I87" s="355" t="s">
        <v>38</v>
      </c>
      <c r="J87" s="354" t="s">
        <v>39</v>
      </c>
      <c r="K87" s="354" t="s">
        <v>157</v>
      </c>
    </row>
    <row r="88" spans="1:11" ht="15">
      <c r="A88" s="356" t="s">
        <v>127</v>
      </c>
      <c r="B88" s="358"/>
      <c r="C88" s="359"/>
      <c r="D88" s="359"/>
      <c r="E88" s="360"/>
      <c r="F88" s="387" t="s">
        <v>46</v>
      </c>
      <c r="G88" s="388" t="s">
        <v>36</v>
      </c>
      <c r="H88" s="358"/>
      <c r="I88" s="355" t="s">
        <v>47</v>
      </c>
      <c r="J88" s="353"/>
      <c r="K88" s="354" t="s">
        <v>47</v>
      </c>
    </row>
    <row r="89" spans="1:11" ht="15">
      <c r="A89" s="361"/>
      <c r="B89" s="362" t="s">
        <v>124</v>
      </c>
      <c r="C89" s="363" t="s">
        <v>12</v>
      </c>
      <c r="D89" s="363" t="s">
        <v>110</v>
      </c>
      <c r="E89" s="364" t="s">
        <v>116</v>
      </c>
      <c r="F89" s="357"/>
      <c r="G89" s="389"/>
      <c r="H89" s="366"/>
      <c r="I89" s="366"/>
      <c r="J89" s="365"/>
      <c r="K89" s="365"/>
    </row>
    <row r="90" spans="1:11" ht="30">
      <c r="A90" s="352" t="s">
        <v>158</v>
      </c>
      <c r="B90" s="369">
        <v>2200</v>
      </c>
      <c r="C90" s="369">
        <v>110</v>
      </c>
      <c r="D90" s="369">
        <v>1080</v>
      </c>
      <c r="E90" s="370">
        <v>264</v>
      </c>
      <c r="F90" s="369">
        <v>2160</v>
      </c>
      <c r="G90" s="369" t="s">
        <v>27</v>
      </c>
      <c r="H90" s="369">
        <v>1440</v>
      </c>
      <c r="I90" s="369" t="s">
        <v>23</v>
      </c>
      <c r="J90" s="370">
        <v>2520</v>
      </c>
      <c r="K90" s="370">
        <v>9774</v>
      </c>
    </row>
    <row r="91" spans="1:11" ht="17.399999999999999">
      <c r="A91" s="352"/>
      <c r="B91" s="795"/>
      <c r="C91" s="796"/>
      <c r="D91" s="392"/>
      <c r="E91" s="393"/>
      <c r="F91" s="392"/>
      <c r="G91" s="392"/>
      <c r="H91" s="392"/>
      <c r="I91" s="392"/>
      <c r="J91" s="797"/>
      <c r="K91" s="393"/>
    </row>
    <row r="92" spans="1:11" ht="17.399999999999999">
      <c r="A92" s="394" t="s">
        <v>89</v>
      </c>
      <c r="B92" s="795"/>
      <c r="C92" s="796"/>
      <c r="D92" s="392">
        <v>180</v>
      </c>
      <c r="E92" s="393">
        <v>44</v>
      </c>
      <c r="F92" s="392">
        <v>360</v>
      </c>
      <c r="G92" s="369" t="s">
        <v>27</v>
      </c>
      <c r="H92" s="392">
        <v>240</v>
      </c>
      <c r="I92" s="392" t="s">
        <v>23</v>
      </c>
      <c r="J92" s="797"/>
      <c r="K92" s="393">
        <v>824</v>
      </c>
    </row>
    <row r="93" spans="1:11" ht="17.399999999999999">
      <c r="A93" s="394"/>
      <c r="B93" s="392"/>
      <c r="C93" s="392"/>
      <c r="D93" s="392"/>
      <c r="E93" s="393"/>
      <c r="F93" s="392"/>
      <c r="G93" s="392"/>
      <c r="H93" s="392"/>
      <c r="I93" s="392"/>
      <c r="J93" s="393"/>
      <c r="K93" s="393"/>
    </row>
    <row r="94" spans="1:11" ht="31.2">
      <c r="A94" s="394" t="s">
        <v>159</v>
      </c>
      <c r="B94" s="392">
        <v>200</v>
      </c>
      <c r="C94" s="392">
        <v>10</v>
      </c>
      <c r="D94" s="392">
        <v>150</v>
      </c>
      <c r="E94" s="393">
        <v>20</v>
      </c>
      <c r="F94" s="392">
        <v>600</v>
      </c>
      <c r="G94" s="369" t="s">
        <v>27</v>
      </c>
      <c r="H94" s="392">
        <v>200</v>
      </c>
      <c r="I94" s="392">
        <v>0</v>
      </c>
      <c r="J94" s="393">
        <v>420</v>
      </c>
      <c r="K94" s="393">
        <v>1600</v>
      </c>
    </row>
    <row r="95" spans="1:11" ht="17.399999999999999">
      <c r="A95" s="394"/>
      <c r="B95" s="392"/>
      <c r="C95" s="392"/>
      <c r="D95" s="392"/>
      <c r="E95" s="393"/>
      <c r="F95" s="392"/>
      <c r="G95" s="392"/>
      <c r="H95" s="392"/>
      <c r="I95" s="392"/>
      <c r="J95" s="393"/>
      <c r="K95" s="393"/>
    </row>
    <row r="96" spans="1:11" ht="17.399999999999999">
      <c r="A96" s="395" t="s">
        <v>160</v>
      </c>
      <c r="B96" s="396">
        <v>2000</v>
      </c>
      <c r="C96" s="396">
        <v>100</v>
      </c>
      <c r="D96" s="396">
        <v>750</v>
      </c>
      <c r="E96" s="397">
        <v>200</v>
      </c>
      <c r="F96" s="396">
        <v>1200</v>
      </c>
      <c r="G96" s="369" t="s">
        <v>27</v>
      </c>
      <c r="H96" s="396">
        <v>1000</v>
      </c>
      <c r="I96" s="396" t="s">
        <v>23</v>
      </c>
      <c r="J96" s="397">
        <v>2100</v>
      </c>
      <c r="K96" s="397">
        <v>7350</v>
      </c>
    </row>
    <row r="97" spans="1:11" ht="16.8">
      <c r="A97" s="394"/>
      <c r="B97" s="369"/>
      <c r="C97" s="369"/>
      <c r="D97" s="369"/>
      <c r="E97" s="370"/>
      <c r="F97" s="369"/>
      <c r="G97" s="369"/>
      <c r="H97" s="369"/>
      <c r="I97" s="801"/>
      <c r="J97" s="802"/>
      <c r="K97" s="370"/>
    </row>
    <row r="98" spans="1:11" ht="30">
      <c r="A98" s="352" t="s">
        <v>161</v>
      </c>
      <c r="B98" s="369">
        <v>60</v>
      </c>
      <c r="C98" s="369">
        <v>13</v>
      </c>
      <c r="D98" s="369">
        <v>180</v>
      </c>
      <c r="E98" s="370">
        <v>72</v>
      </c>
      <c r="F98" s="369">
        <v>816</v>
      </c>
      <c r="G98" s="369" t="s">
        <v>27</v>
      </c>
      <c r="H98" s="369">
        <v>0</v>
      </c>
      <c r="I98" s="801"/>
      <c r="J98" s="802"/>
      <c r="K98" s="370">
        <v>1141</v>
      </c>
    </row>
    <row r="99" spans="1:11" ht="17.399999999999999">
      <c r="A99" s="352"/>
      <c r="B99" s="795"/>
      <c r="C99" s="796"/>
      <c r="D99" s="392"/>
      <c r="E99" s="393"/>
      <c r="F99" s="392"/>
      <c r="G99" s="392"/>
      <c r="H99" s="392"/>
      <c r="I99" s="392"/>
      <c r="J99" s="393"/>
      <c r="K99" s="393"/>
    </row>
    <row r="100" spans="1:11" ht="17.399999999999999">
      <c r="A100" s="394" t="s">
        <v>89</v>
      </c>
      <c r="B100" s="795"/>
      <c r="C100" s="796"/>
      <c r="D100" s="392">
        <v>30</v>
      </c>
      <c r="E100" s="393">
        <v>12</v>
      </c>
      <c r="F100" s="392">
        <v>136</v>
      </c>
      <c r="G100" s="369" t="s">
        <v>27</v>
      </c>
      <c r="H100" s="392">
        <v>0</v>
      </c>
      <c r="I100" s="392" t="s">
        <v>23</v>
      </c>
      <c r="J100" s="393">
        <v>0</v>
      </c>
      <c r="K100" s="393">
        <v>178</v>
      </c>
    </row>
    <row r="101" spans="1:11" ht="17.399999999999999">
      <c r="A101" s="394"/>
      <c r="B101" s="392"/>
      <c r="C101" s="392"/>
      <c r="D101" s="392"/>
      <c r="E101" s="393"/>
      <c r="F101" s="392"/>
      <c r="G101" s="392"/>
      <c r="H101" s="392"/>
      <c r="I101" s="392"/>
      <c r="J101" s="393"/>
      <c r="K101" s="393"/>
    </row>
    <row r="102" spans="1:11" ht="31.2">
      <c r="A102" s="394" t="s">
        <v>159</v>
      </c>
      <c r="B102" s="392">
        <v>10</v>
      </c>
      <c r="C102" s="392">
        <v>3</v>
      </c>
      <c r="D102" s="392">
        <v>30</v>
      </c>
      <c r="E102" s="393">
        <v>10</v>
      </c>
      <c r="F102" s="392">
        <v>280</v>
      </c>
      <c r="G102" s="369" t="s">
        <v>27</v>
      </c>
      <c r="H102" s="392">
        <v>0</v>
      </c>
      <c r="I102" s="392">
        <v>0</v>
      </c>
      <c r="J102" s="393">
        <v>0</v>
      </c>
      <c r="K102" s="393">
        <v>333</v>
      </c>
    </row>
    <row r="103" spans="1:11" ht="17.399999999999999">
      <c r="A103" s="394"/>
      <c r="B103" s="392"/>
      <c r="C103" s="392"/>
      <c r="D103" s="392"/>
      <c r="E103" s="393"/>
      <c r="F103" s="392"/>
      <c r="G103" s="392"/>
      <c r="H103" s="392"/>
      <c r="I103" s="392"/>
      <c r="J103" s="393"/>
      <c r="K103" s="393"/>
    </row>
    <row r="104" spans="1:11" ht="17.399999999999999">
      <c r="A104" s="395" t="s">
        <v>160</v>
      </c>
      <c r="B104" s="396">
        <v>50</v>
      </c>
      <c r="C104" s="396">
        <v>10</v>
      </c>
      <c r="D104" s="396">
        <v>120</v>
      </c>
      <c r="E104" s="397">
        <v>50</v>
      </c>
      <c r="F104" s="396">
        <v>400</v>
      </c>
      <c r="G104" s="369" t="s">
        <v>27</v>
      </c>
      <c r="H104" s="396">
        <v>0</v>
      </c>
      <c r="I104" s="396" t="s">
        <v>23</v>
      </c>
      <c r="J104" s="397">
        <v>0</v>
      </c>
      <c r="K104" s="397">
        <v>630</v>
      </c>
    </row>
    <row r="105" spans="1:11" ht="16.8">
      <c r="A105" s="394"/>
      <c r="B105" s="369"/>
      <c r="C105" s="369"/>
      <c r="D105" s="369"/>
      <c r="E105" s="370"/>
      <c r="F105" s="376"/>
      <c r="G105" s="377"/>
      <c r="H105" s="377"/>
      <c r="I105" s="377"/>
      <c r="J105" s="378"/>
      <c r="K105" s="370"/>
    </row>
    <row r="106" spans="1:11" ht="30">
      <c r="A106" s="352" t="s">
        <v>163</v>
      </c>
      <c r="B106" s="369">
        <v>360</v>
      </c>
      <c r="C106" s="369">
        <v>22</v>
      </c>
      <c r="D106" s="369">
        <v>138</v>
      </c>
      <c r="E106" s="370">
        <v>12</v>
      </c>
      <c r="F106" s="371">
        <v>132</v>
      </c>
      <c r="G106" s="369" t="s">
        <v>27</v>
      </c>
      <c r="H106" s="369" t="s">
        <v>27</v>
      </c>
      <c r="I106" s="369" t="s">
        <v>27</v>
      </c>
      <c r="J106" s="370">
        <v>10</v>
      </c>
      <c r="K106" s="370">
        <v>674</v>
      </c>
    </row>
    <row r="107" spans="1:11" ht="17.399999999999999">
      <c r="A107" s="352"/>
      <c r="B107" s="795"/>
      <c r="C107" s="796"/>
      <c r="D107" s="391"/>
      <c r="E107" s="393"/>
      <c r="F107" s="390"/>
      <c r="G107" s="392"/>
      <c r="H107" s="392"/>
      <c r="I107" s="392"/>
      <c r="J107" s="393"/>
      <c r="K107" s="393"/>
    </row>
    <row r="108" spans="1:11" ht="17.399999999999999">
      <c r="A108" s="394" t="s">
        <v>89</v>
      </c>
      <c r="B108" s="795"/>
      <c r="C108" s="796"/>
      <c r="D108" s="392">
        <v>23</v>
      </c>
      <c r="E108" s="393">
        <v>2</v>
      </c>
      <c r="F108" s="390">
        <v>22</v>
      </c>
      <c r="G108" s="369" t="s">
        <v>27</v>
      </c>
      <c r="H108" s="369" t="s">
        <v>27</v>
      </c>
      <c r="I108" s="369" t="s">
        <v>27</v>
      </c>
      <c r="J108" s="393">
        <v>0</v>
      </c>
      <c r="K108" s="393">
        <v>47</v>
      </c>
    </row>
    <row r="109" spans="1:11" ht="17.399999999999999">
      <c r="A109" s="394"/>
      <c r="B109" s="392"/>
      <c r="C109" s="392"/>
      <c r="D109" s="392"/>
      <c r="E109" s="393"/>
      <c r="F109" s="390"/>
      <c r="G109" s="392"/>
      <c r="H109" s="392"/>
      <c r="I109" s="392"/>
      <c r="J109" s="797"/>
      <c r="K109" s="393"/>
    </row>
    <row r="110" spans="1:11" ht="17.399999999999999">
      <c r="A110" s="394" t="s">
        <v>99</v>
      </c>
      <c r="B110" s="392">
        <v>0</v>
      </c>
      <c r="C110" s="392">
        <v>2</v>
      </c>
      <c r="D110" s="392">
        <v>10</v>
      </c>
      <c r="E110" s="393">
        <v>1</v>
      </c>
      <c r="F110" s="390">
        <v>10</v>
      </c>
      <c r="G110" s="369" t="s">
        <v>27</v>
      </c>
      <c r="H110" s="369" t="s">
        <v>27</v>
      </c>
      <c r="I110" s="369" t="s">
        <v>27</v>
      </c>
      <c r="J110" s="797"/>
      <c r="K110" s="393">
        <v>23</v>
      </c>
    </row>
    <row r="111" spans="1:11" ht="17.399999999999999">
      <c r="A111" s="394"/>
      <c r="B111" s="392"/>
      <c r="C111" s="392"/>
      <c r="D111" s="392"/>
      <c r="E111" s="393"/>
      <c r="F111" s="390"/>
      <c r="G111" s="392"/>
      <c r="H111" s="392"/>
      <c r="I111" s="392"/>
      <c r="J111" s="393"/>
      <c r="K111" s="393"/>
    </row>
    <row r="112" spans="1:11" ht="17.399999999999999">
      <c r="A112" s="395" t="s">
        <v>160</v>
      </c>
      <c r="B112" s="396">
        <v>360</v>
      </c>
      <c r="C112" s="396">
        <v>20</v>
      </c>
      <c r="D112" s="396">
        <v>105</v>
      </c>
      <c r="E112" s="397">
        <v>9</v>
      </c>
      <c r="F112" s="398">
        <v>100</v>
      </c>
      <c r="G112" s="373" t="s">
        <v>27</v>
      </c>
      <c r="H112" s="373" t="s">
        <v>27</v>
      </c>
      <c r="I112" s="373" t="s">
        <v>27</v>
      </c>
      <c r="J112" s="397">
        <v>10</v>
      </c>
      <c r="K112" s="397">
        <v>604</v>
      </c>
    </row>
    <row r="113" spans="1:11" ht="16.8">
      <c r="A113" s="394"/>
      <c r="B113" s="369"/>
      <c r="C113" s="369"/>
      <c r="D113" s="369"/>
      <c r="E113" s="370"/>
      <c r="F113" s="376"/>
      <c r="G113" s="377"/>
      <c r="H113" s="377"/>
      <c r="I113" s="377"/>
      <c r="J113" s="378"/>
      <c r="K113" s="399"/>
    </row>
    <row r="114" spans="1:11" ht="16.8">
      <c r="A114" s="352" t="s">
        <v>26</v>
      </c>
      <c r="B114" s="369">
        <v>600</v>
      </c>
      <c r="C114" s="369">
        <v>200</v>
      </c>
      <c r="D114" s="369">
        <v>674</v>
      </c>
      <c r="E114" s="370">
        <v>240</v>
      </c>
      <c r="F114" s="371">
        <v>1600</v>
      </c>
      <c r="G114" s="369" t="s">
        <v>27</v>
      </c>
      <c r="H114" s="369" t="s">
        <v>27</v>
      </c>
      <c r="I114" s="369" t="s">
        <v>27</v>
      </c>
      <c r="J114" s="370">
        <v>600</v>
      </c>
      <c r="K114" s="399">
        <v>3914</v>
      </c>
    </row>
    <row r="115" spans="1:11" ht="16.8">
      <c r="A115" s="352"/>
      <c r="B115" s="369"/>
      <c r="C115" s="369"/>
      <c r="D115" s="369"/>
      <c r="E115" s="370"/>
      <c r="F115" s="371"/>
      <c r="G115" s="369"/>
      <c r="H115" s="369"/>
      <c r="I115" s="369"/>
      <c r="J115" s="798"/>
      <c r="K115" s="399"/>
    </row>
    <row r="116" spans="1:11" ht="16.8">
      <c r="A116" s="352" t="s">
        <v>164</v>
      </c>
      <c r="B116" s="369">
        <v>20</v>
      </c>
      <c r="C116" s="369">
        <v>10</v>
      </c>
      <c r="D116" s="369">
        <v>60</v>
      </c>
      <c r="E116" s="369" t="s">
        <v>27</v>
      </c>
      <c r="F116" s="371">
        <v>80</v>
      </c>
      <c r="G116" s="369">
        <v>1400</v>
      </c>
      <c r="H116" s="369" t="s">
        <v>27</v>
      </c>
      <c r="I116" s="369" t="s">
        <v>27</v>
      </c>
      <c r="J116" s="798"/>
      <c r="K116" s="399">
        <v>1570</v>
      </c>
    </row>
    <row r="117" spans="1:11" ht="16.8">
      <c r="A117" s="352"/>
      <c r="B117" s="369"/>
      <c r="C117" s="369"/>
      <c r="D117" s="369"/>
      <c r="E117" s="370"/>
      <c r="F117" s="371"/>
      <c r="G117" s="369"/>
      <c r="H117" s="369"/>
      <c r="I117" s="369"/>
      <c r="J117" s="370"/>
      <c r="K117" s="399"/>
    </row>
    <row r="118" spans="1:11" ht="16.8">
      <c r="A118" s="352" t="s">
        <v>29</v>
      </c>
      <c r="B118" s="369" t="s">
        <v>27</v>
      </c>
      <c r="C118" s="369" t="s">
        <v>27</v>
      </c>
      <c r="D118" s="369" t="s">
        <v>27</v>
      </c>
      <c r="E118" s="369" t="s">
        <v>27</v>
      </c>
      <c r="F118" s="371" t="s">
        <v>27</v>
      </c>
      <c r="G118" s="369" t="s">
        <v>27</v>
      </c>
      <c r="H118" s="369" t="s">
        <v>27</v>
      </c>
      <c r="I118" s="369" t="s">
        <v>27</v>
      </c>
      <c r="J118" s="370" t="s">
        <v>27</v>
      </c>
      <c r="K118" s="399" t="s">
        <v>64</v>
      </c>
    </row>
    <row r="119" spans="1:11" ht="17.399999999999999">
      <c r="A119" s="352"/>
      <c r="B119" s="392"/>
      <c r="C119" s="392"/>
      <c r="D119" s="392"/>
      <c r="E119" s="393"/>
      <c r="F119" s="390"/>
      <c r="G119" s="392"/>
      <c r="H119" s="392"/>
      <c r="I119" s="392"/>
      <c r="J119" s="393"/>
      <c r="K119" s="400"/>
    </row>
    <row r="120" spans="1:11" ht="17.399999999999999">
      <c r="A120" s="395" t="s">
        <v>165</v>
      </c>
      <c r="B120" s="396">
        <v>210</v>
      </c>
      <c r="C120" s="396">
        <v>13</v>
      </c>
      <c r="D120" s="396">
        <v>180</v>
      </c>
      <c r="E120" s="397">
        <v>30</v>
      </c>
      <c r="F120" s="398">
        <v>880</v>
      </c>
      <c r="G120" s="373" t="s">
        <v>27</v>
      </c>
      <c r="H120" s="396">
        <v>200</v>
      </c>
      <c r="I120" s="396">
        <v>0</v>
      </c>
      <c r="J120" s="397">
        <v>420</v>
      </c>
      <c r="K120" s="401">
        <v>1933</v>
      </c>
    </row>
    <row r="121" spans="1:11" ht="17.399999999999999">
      <c r="A121" s="394"/>
      <c r="B121" s="392"/>
      <c r="C121" s="392"/>
      <c r="D121" s="392"/>
      <c r="E121" s="393"/>
      <c r="F121" s="392"/>
      <c r="G121" s="392"/>
      <c r="H121" s="392"/>
      <c r="I121" s="392"/>
      <c r="J121" s="393"/>
      <c r="K121" s="393"/>
    </row>
    <row r="122" spans="1:11" ht="17.399999999999999">
      <c r="A122" s="395" t="s">
        <v>166</v>
      </c>
      <c r="B122" s="396">
        <v>3240</v>
      </c>
      <c r="C122" s="396">
        <v>353</v>
      </c>
      <c r="D122" s="396">
        <v>1889</v>
      </c>
      <c r="E122" s="397">
        <v>529</v>
      </c>
      <c r="F122" s="396">
        <v>4260</v>
      </c>
      <c r="G122" s="396">
        <v>1400</v>
      </c>
      <c r="H122" s="396">
        <v>1200</v>
      </c>
      <c r="I122" s="396" t="s">
        <v>54</v>
      </c>
      <c r="J122" s="397">
        <v>3130</v>
      </c>
      <c r="K122" s="397">
        <v>16001</v>
      </c>
    </row>
    <row r="123" spans="1:11" ht="17.399999999999999">
      <c r="A123" s="394"/>
      <c r="B123" s="392"/>
      <c r="C123" s="392"/>
      <c r="D123" s="392"/>
      <c r="E123" s="393"/>
      <c r="F123" s="402"/>
      <c r="G123" s="403"/>
      <c r="H123" s="403"/>
      <c r="I123" s="403"/>
      <c r="J123" s="404"/>
      <c r="K123" s="393"/>
    </row>
    <row r="124" spans="1:11" ht="17.399999999999999">
      <c r="A124" s="394" t="s">
        <v>89</v>
      </c>
      <c r="B124" s="392">
        <v>0</v>
      </c>
      <c r="C124" s="392">
        <v>0</v>
      </c>
      <c r="D124" s="392">
        <v>233</v>
      </c>
      <c r="E124" s="393">
        <v>58</v>
      </c>
      <c r="F124" s="390">
        <v>518</v>
      </c>
      <c r="G124" s="369" t="s">
        <v>27</v>
      </c>
      <c r="H124" s="392">
        <v>240</v>
      </c>
      <c r="I124" s="392">
        <v>0</v>
      </c>
      <c r="J124" s="393">
        <v>0</v>
      </c>
      <c r="K124" s="393">
        <v>1049</v>
      </c>
    </row>
    <row r="125" spans="1:11" ht="17.399999999999999">
      <c r="A125" s="394"/>
      <c r="B125" s="392"/>
      <c r="C125" s="392"/>
      <c r="D125" s="392"/>
      <c r="E125" s="393"/>
      <c r="F125" s="390"/>
      <c r="G125" s="392"/>
      <c r="H125" s="392"/>
      <c r="I125" s="790"/>
      <c r="J125" s="393"/>
      <c r="K125" s="393"/>
    </row>
    <row r="126" spans="1:11" ht="17.399999999999999">
      <c r="A126" s="394" t="s">
        <v>99</v>
      </c>
      <c r="B126" s="396">
        <v>0</v>
      </c>
      <c r="C126" s="396">
        <v>2</v>
      </c>
      <c r="D126" s="396">
        <v>10</v>
      </c>
      <c r="E126" s="397">
        <v>1</v>
      </c>
      <c r="F126" s="398">
        <v>10</v>
      </c>
      <c r="G126" s="373" t="s">
        <v>27</v>
      </c>
      <c r="H126" s="373" t="s">
        <v>27</v>
      </c>
      <c r="I126" s="790"/>
      <c r="J126" s="397">
        <v>0</v>
      </c>
      <c r="K126" s="397">
        <v>23</v>
      </c>
    </row>
    <row r="127" spans="1:11" ht="16.8">
      <c r="A127" s="405"/>
      <c r="B127" s="369"/>
      <c r="C127" s="369"/>
      <c r="D127" s="369"/>
      <c r="E127" s="370"/>
      <c r="F127" s="369"/>
      <c r="G127" s="369"/>
      <c r="H127" s="369"/>
      <c r="I127" s="369"/>
      <c r="J127" s="370"/>
      <c r="K127" s="370"/>
    </row>
    <row r="128" spans="1:11" ht="16.8">
      <c r="A128" s="361" t="s">
        <v>167</v>
      </c>
      <c r="B128" s="373">
        <v>3240</v>
      </c>
      <c r="C128" s="373">
        <v>355</v>
      </c>
      <c r="D128" s="373">
        <v>2132</v>
      </c>
      <c r="E128" s="374">
        <v>588</v>
      </c>
      <c r="F128" s="373">
        <v>4788</v>
      </c>
      <c r="G128" s="373">
        <v>1400</v>
      </c>
      <c r="H128" s="373">
        <v>1440</v>
      </c>
      <c r="I128" s="373" t="s">
        <v>54</v>
      </c>
      <c r="J128" s="374">
        <v>3130</v>
      </c>
      <c r="K128" s="374">
        <v>17073</v>
      </c>
    </row>
    <row r="131" spans="1:11" ht="17.100000000000001" customHeight="1">
      <c r="A131" s="406" t="s">
        <v>0</v>
      </c>
      <c r="B131" s="791" t="s">
        <v>1</v>
      </c>
      <c r="C131" s="791"/>
      <c r="D131" s="791"/>
      <c r="E131" s="791"/>
      <c r="F131" s="791"/>
      <c r="G131" s="407" t="s">
        <v>2</v>
      </c>
      <c r="H131" s="408"/>
      <c r="I131" s="408"/>
      <c r="J131" s="407"/>
      <c r="K131" s="409" t="s">
        <v>2</v>
      </c>
    </row>
    <row r="132" spans="1:11" ht="17.100000000000001" customHeight="1">
      <c r="A132" s="380"/>
      <c r="B132" s="792" t="s">
        <v>156</v>
      </c>
      <c r="C132" s="792"/>
      <c r="D132" s="792"/>
      <c r="E132" s="792"/>
      <c r="F132" s="354" t="s">
        <v>10</v>
      </c>
      <c r="G132" s="354" t="s">
        <v>145</v>
      </c>
      <c r="H132" s="388" t="s">
        <v>5</v>
      </c>
      <c r="I132" s="388" t="s">
        <v>6</v>
      </c>
      <c r="J132" s="354" t="s">
        <v>146</v>
      </c>
      <c r="K132" s="410" t="s">
        <v>8</v>
      </c>
    </row>
    <row r="133" spans="1:11" ht="30">
      <c r="A133" s="356" t="s">
        <v>127</v>
      </c>
      <c r="B133" s="389" t="s">
        <v>16</v>
      </c>
      <c r="C133" s="389" t="s">
        <v>17</v>
      </c>
      <c r="D133" s="389" t="s">
        <v>18</v>
      </c>
      <c r="E133" s="375" t="s">
        <v>168</v>
      </c>
      <c r="F133" s="354" t="s">
        <v>20</v>
      </c>
      <c r="G133" s="354" t="s">
        <v>147</v>
      </c>
      <c r="H133" s="388" t="s">
        <v>12</v>
      </c>
      <c r="I133" s="265"/>
      <c r="J133" s="354" t="s">
        <v>13</v>
      </c>
      <c r="K133" s="410" t="s">
        <v>169</v>
      </c>
    </row>
    <row r="134" spans="1:11" ht="15.6">
      <c r="A134" s="411" t="s">
        <v>113</v>
      </c>
      <c r="B134" s="388">
        <v>5000</v>
      </c>
      <c r="C134" s="388"/>
      <c r="D134" s="388"/>
      <c r="E134" s="388" t="s">
        <v>22</v>
      </c>
      <c r="F134" s="354">
        <v>2500</v>
      </c>
      <c r="G134" s="354">
        <v>7500</v>
      </c>
      <c r="H134" s="412">
        <v>1283</v>
      </c>
      <c r="I134" s="388">
        <v>824</v>
      </c>
      <c r="J134" s="354"/>
      <c r="K134" s="413">
        <f>G134+H134+I134</f>
        <v>9607</v>
      </c>
    </row>
    <row r="135" spans="1:11" ht="15.6">
      <c r="A135" s="411" t="s">
        <v>115</v>
      </c>
      <c r="B135" s="388">
        <v>710</v>
      </c>
      <c r="C135" s="388"/>
      <c r="D135" s="388"/>
      <c r="E135" s="388" t="s">
        <v>22</v>
      </c>
      <c r="F135" s="354"/>
      <c r="G135" s="354">
        <v>710</v>
      </c>
      <c r="H135" s="412">
        <v>267</v>
      </c>
      <c r="I135" s="388">
        <v>178</v>
      </c>
      <c r="J135" s="354"/>
      <c r="K135" s="413">
        <f>G135+H135+I135</f>
        <v>1155</v>
      </c>
    </row>
    <row r="136" spans="1:11" ht="15.6">
      <c r="A136" s="411" t="s">
        <v>118</v>
      </c>
      <c r="B136" s="388">
        <v>508</v>
      </c>
      <c r="C136" s="388"/>
      <c r="D136" s="388"/>
      <c r="E136" s="388"/>
      <c r="F136" s="354"/>
      <c r="G136" s="354">
        <v>508</v>
      </c>
      <c r="H136" s="387"/>
      <c r="I136" s="412">
        <v>26</v>
      </c>
      <c r="J136" s="354">
        <v>14</v>
      </c>
      <c r="K136" s="413">
        <f>G136+H136+I136+J136</f>
        <v>548</v>
      </c>
    </row>
    <row r="137" spans="1:11" ht="15.6">
      <c r="A137" s="411" t="s">
        <v>110</v>
      </c>
      <c r="B137" s="387"/>
      <c r="C137" s="388"/>
      <c r="D137" s="388">
        <v>4020</v>
      </c>
      <c r="E137" s="388"/>
      <c r="F137" s="354">
        <v>20</v>
      </c>
      <c r="G137" s="354">
        <v>4040</v>
      </c>
      <c r="H137" s="375" t="s">
        <v>27</v>
      </c>
      <c r="I137" s="388"/>
      <c r="J137" s="354"/>
      <c r="K137" s="414">
        <v>4040</v>
      </c>
    </row>
    <row r="138" spans="1:11" ht="15.6">
      <c r="A138" s="411" t="s">
        <v>116</v>
      </c>
      <c r="B138" s="387"/>
      <c r="C138" s="388" t="s">
        <v>22</v>
      </c>
      <c r="D138" s="388"/>
      <c r="E138" s="388">
        <v>1570</v>
      </c>
      <c r="F138" s="354"/>
      <c r="G138" s="354">
        <v>1570</v>
      </c>
      <c r="H138" s="375" t="s">
        <v>27</v>
      </c>
      <c r="I138" s="388"/>
      <c r="J138" s="354"/>
      <c r="K138" s="414">
        <v>1570</v>
      </c>
    </row>
    <row r="139" spans="1:11" ht="15.6">
      <c r="A139" s="415" t="s">
        <v>170</v>
      </c>
      <c r="B139" s="357"/>
      <c r="C139" s="389">
        <v>1550</v>
      </c>
      <c r="D139" s="389"/>
      <c r="E139" s="389"/>
      <c r="F139" s="375" t="s">
        <v>27</v>
      </c>
      <c r="G139" s="375">
        <v>1550</v>
      </c>
      <c r="H139" s="389">
        <v>-1550</v>
      </c>
      <c r="I139" s="389"/>
      <c r="J139" s="375"/>
      <c r="K139" s="416" t="s">
        <v>27</v>
      </c>
    </row>
    <row r="140" spans="1:11" ht="15.6">
      <c r="A140" s="417" t="s">
        <v>2</v>
      </c>
      <c r="B140" s="418">
        <v>6218</v>
      </c>
      <c r="C140" s="418">
        <v>1550</v>
      </c>
      <c r="D140" s="418">
        <v>4020</v>
      </c>
      <c r="E140" s="418">
        <v>1570</v>
      </c>
      <c r="F140" s="419">
        <v>2520</v>
      </c>
      <c r="G140" s="419">
        <v>15878</v>
      </c>
      <c r="H140" s="418">
        <v>0</v>
      </c>
      <c r="I140" s="418">
        <v>1028</v>
      </c>
      <c r="J140" s="419">
        <v>14</v>
      </c>
      <c r="K140" s="420">
        <v>16920</v>
      </c>
    </row>
    <row r="141" spans="1:11" ht="15">
      <c r="A141" s="265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</row>
    <row r="142" spans="1:11" ht="15.6">
      <c r="A142" s="421"/>
      <c r="B142" s="793"/>
      <c r="C142" s="793"/>
      <c r="D142" s="793"/>
      <c r="E142" s="793"/>
      <c r="F142" s="794"/>
      <c r="G142" s="794"/>
      <c r="H142" s="794"/>
      <c r="I142" s="794"/>
      <c r="J142" s="794"/>
      <c r="K142" s="422" t="s">
        <v>34</v>
      </c>
    </row>
    <row r="143" spans="1:11" ht="17.100000000000001" customHeight="1">
      <c r="A143" s="423" t="s">
        <v>30</v>
      </c>
      <c r="B143" s="786" t="s">
        <v>31</v>
      </c>
      <c r="C143" s="786"/>
      <c r="D143" s="786"/>
      <c r="E143" s="786"/>
      <c r="F143" s="786" t="s">
        <v>123</v>
      </c>
      <c r="G143" s="786"/>
      <c r="H143" s="786"/>
      <c r="I143" s="786"/>
      <c r="J143" s="786"/>
      <c r="K143" s="424" t="s">
        <v>69</v>
      </c>
    </row>
    <row r="144" spans="1:11" ht="17.100000000000001" customHeight="1">
      <c r="A144" s="425"/>
      <c r="B144" s="786" t="s">
        <v>156</v>
      </c>
      <c r="C144" s="786"/>
      <c r="D144" s="786"/>
      <c r="E144" s="786"/>
      <c r="F144" s="787" t="s">
        <v>35</v>
      </c>
      <c r="G144" s="787"/>
      <c r="H144" s="349" t="s">
        <v>37</v>
      </c>
      <c r="I144" s="349" t="s">
        <v>171</v>
      </c>
      <c r="J144" s="351" t="s">
        <v>52</v>
      </c>
      <c r="K144" s="427"/>
    </row>
    <row r="145" spans="1:11" ht="30">
      <c r="A145" s="425" t="s">
        <v>127</v>
      </c>
      <c r="B145" s="389" t="s">
        <v>16</v>
      </c>
      <c r="C145" s="389" t="s">
        <v>17</v>
      </c>
      <c r="D145" s="389" t="s">
        <v>18</v>
      </c>
      <c r="E145" s="375" t="s">
        <v>168</v>
      </c>
      <c r="F145" s="426" t="s">
        <v>46</v>
      </c>
      <c r="G145" s="349" t="s">
        <v>36</v>
      </c>
      <c r="H145" s="428"/>
      <c r="I145" s="349" t="s">
        <v>47</v>
      </c>
      <c r="J145" s="351" t="s">
        <v>22</v>
      </c>
      <c r="K145" s="429"/>
    </row>
    <row r="146" spans="1:11" ht="15">
      <c r="A146" s="430"/>
      <c r="B146" s="431"/>
      <c r="C146" s="428"/>
      <c r="D146" s="428"/>
      <c r="E146" s="432"/>
      <c r="F146" s="431"/>
      <c r="G146" s="428"/>
      <c r="H146" s="428"/>
      <c r="I146" s="428"/>
      <c r="J146" s="432"/>
      <c r="K146" s="429"/>
    </row>
    <row r="147" spans="1:11" ht="30">
      <c r="A147" s="430" t="s">
        <v>172</v>
      </c>
      <c r="B147" s="426">
        <v>2200</v>
      </c>
      <c r="C147" s="349">
        <v>110</v>
      </c>
      <c r="D147" s="349">
        <v>1080</v>
      </c>
      <c r="E147" s="351">
        <v>264</v>
      </c>
      <c r="F147" s="426">
        <v>2160</v>
      </c>
      <c r="G147" s="349" t="s">
        <v>27</v>
      </c>
      <c r="H147" s="349">
        <v>1440</v>
      </c>
      <c r="I147" s="433">
        <v>-167</v>
      </c>
      <c r="J147" s="351">
        <v>2520</v>
      </c>
      <c r="K147" s="434">
        <f>SUM(B147:J147)</f>
        <v>9607</v>
      </c>
    </row>
    <row r="148" spans="1:11" ht="15.6">
      <c r="A148" s="435" t="s">
        <v>89</v>
      </c>
      <c r="B148" s="436"/>
      <c r="C148" s="437"/>
      <c r="D148" s="437">
        <v>180</v>
      </c>
      <c r="E148" s="438">
        <v>44</v>
      </c>
      <c r="F148" s="436">
        <v>360</v>
      </c>
      <c r="G148" s="349" t="s">
        <v>27</v>
      </c>
      <c r="H148" s="437">
        <v>240</v>
      </c>
      <c r="I148" s="437"/>
      <c r="J148" s="438">
        <v>0</v>
      </c>
      <c r="K148" s="439">
        <v>824</v>
      </c>
    </row>
    <row r="149" spans="1:11" ht="15.6">
      <c r="A149" s="435" t="s">
        <v>173</v>
      </c>
      <c r="B149" s="440">
        <v>160</v>
      </c>
      <c r="C149" s="441">
        <v>8</v>
      </c>
      <c r="D149" s="441">
        <v>120</v>
      </c>
      <c r="E149" s="442">
        <v>16</v>
      </c>
      <c r="F149" s="440">
        <v>481</v>
      </c>
      <c r="G149" s="433" t="s">
        <v>27</v>
      </c>
      <c r="H149" s="441">
        <v>160</v>
      </c>
      <c r="I149" s="441"/>
      <c r="J149" s="442">
        <v>337</v>
      </c>
      <c r="K149" s="443">
        <v>1283</v>
      </c>
    </row>
    <row r="150" spans="1:11" ht="15.6">
      <c r="A150" s="435" t="s">
        <v>174</v>
      </c>
      <c r="B150" s="436">
        <v>2040</v>
      </c>
      <c r="C150" s="437">
        <v>102</v>
      </c>
      <c r="D150" s="437">
        <v>780</v>
      </c>
      <c r="E150" s="438">
        <v>204</v>
      </c>
      <c r="F150" s="436">
        <v>1319</v>
      </c>
      <c r="G150" s="349" t="s">
        <v>27</v>
      </c>
      <c r="H150" s="437">
        <v>1040</v>
      </c>
      <c r="I150" s="437">
        <v>-167</v>
      </c>
      <c r="J150" s="438">
        <v>2183</v>
      </c>
      <c r="K150" s="439">
        <v>7500</v>
      </c>
    </row>
    <row r="151" spans="1:11" ht="15.6">
      <c r="A151" s="435"/>
      <c r="B151" s="426"/>
      <c r="C151" s="349"/>
      <c r="D151" s="349"/>
      <c r="E151" s="351"/>
      <c r="F151" s="426"/>
      <c r="G151" s="349"/>
      <c r="H151" s="788"/>
      <c r="I151" s="349"/>
      <c r="J151" s="789"/>
      <c r="K151" s="424"/>
    </row>
    <row r="152" spans="1:11" ht="30">
      <c r="A152" s="430" t="s">
        <v>175</v>
      </c>
      <c r="B152" s="426">
        <v>60</v>
      </c>
      <c r="C152" s="349">
        <v>13</v>
      </c>
      <c r="D152" s="349">
        <v>180</v>
      </c>
      <c r="E152" s="351">
        <v>72</v>
      </c>
      <c r="F152" s="426">
        <v>816</v>
      </c>
      <c r="G152" s="349" t="s">
        <v>27</v>
      </c>
      <c r="H152" s="788"/>
      <c r="I152" s="444">
        <v>14</v>
      </c>
      <c r="J152" s="789"/>
      <c r="K152" s="445">
        <v>1155</v>
      </c>
    </row>
    <row r="153" spans="1:11" ht="15.6">
      <c r="A153" s="435" t="s">
        <v>89</v>
      </c>
      <c r="B153" s="436"/>
      <c r="C153" s="437"/>
      <c r="D153" s="437">
        <v>30</v>
      </c>
      <c r="E153" s="438">
        <v>12</v>
      </c>
      <c r="F153" s="436">
        <v>136</v>
      </c>
      <c r="G153" s="349" t="s">
        <v>27</v>
      </c>
      <c r="H153" s="437"/>
      <c r="I153" s="437"/>
      <c r="J153" s="438">
        <v>0</v>
      </c>
      <c r="K153" s="439">
        <v>178</v>
      </c>
    </row>
    <row r="154" spans="1:11" ht="15.6">
      <c r="A154" s="435" t="s">
        <v>173</v>
      </c>
      <c r="B154" s="440">
        <v>8</v>
      </c>
      <c r="C154" s="441">
        <v>2</v>
      </c>
      <c r="D154" s="441">
        <v>24</v>
      </c>
      <c r="E154" s="442">
        <v>8</v>
      </c>
      <c r="F154" s="440">
        <v>225</v>
      </c>
      <c r="G154" s="433" t="s">
        <v>27</v>
      </c>
      <c r="H154" s="441">
        <v>0</v>
      </c>
      <c r="I154" s="441"/>
      <c r="J154" s="442">
        <v>0</v>
      </c>
      <c r="K154" s="443">
        <v>267</v>
      </c>
    </row>
    <row r="155" spans="1:11" ht="15.6">
      <c r="A155" s="435" t="s">
        <v>174</v>
      </c>
      <c r="B155" s="436">
        <v>52</v>
      </c>
      <c r="C155" s="437">
        <v>11</v>
      </c>
      <c r="D155" s="437">
        <v>126</v>
      </c>
      <c r="E155" s="438">
        <v>52</v>
      </c>
      <c r="F155" s="436">
        <v>455</v>
      </c>
      <c r="G155" s="349" t="s">
        <v>27</v>
      </c>
      <c r="H155" s="437">
        <v>0</v>
      </c>
      <c r="I155" s="437">
        <v>14</v>
      </c>
      <c r="J155" s="438">
        <v>0</v>
      </c>
      <c r="K155" s="439">
        <v>710</v>
      </c>
    </row>
    <row r="156" spans="1:11" ht="15.6">
      <c r="A156" s="435"/>
      <c r="B156" s="426"/>
      <c r="C156" s="349"/>
      <c r="D156" s="349"/>
      <c r="E156" s="351"/>
      <c r="F156" s="426"/>
      <c r="G156" s="349"/>
      <c r="H156" s="349"/>
      <c r="I156" s="349"/>
      <c r="J156" s="351"/>
      <c r="K156" s="424"/>
    </row>
    <row r="157" spans="1:11" ht="15.6">
      <c r="A157" s="430" t="s">
        <v>186</v>
      </c>
      <c r="B157" s="426">
        <v>360</v>
      </c>
      <c r="C157" s="349">
        <v>22</v>
      </c>
      <c r="D157" s="446" t="s">
        <v>177</v>
      </c>
      <c r="E157" s="351">
        <v>12</v>
      </c>
      <c r="F157" s="426">
        <v>132</v>
      </c>
      <c r="G157" s="349" t="s">
        <v>27</v>
      </c>
      <c r="H157" s="349" t="s">
        <v>27</v>
      </c>
      <c r="I157" s="349" t="s">
        <v>27</v>
      </c>
      <c r="J157" s="351">
        <v>10</v>
      </c>
      <c r="K157" s="445">
        <v>548</v>
      </c>
    </row>
    <row r="158" spans="1:11" ht="15.6">
      <c r="A158" s="435" t="s">
        <v>89</v>
      </c>
      <c r="B158" s="436"/>
      <c r="C158" s="437"/>
      <c r="D158" s="441" t="s">
        <v>103</v>
      </c>
      <c r="E158" s="438">
        <v>2</v>
      </c>
      <c r="F158" s="436">
        <v>22</v>
      </c>
      <c r="G158" s="349" t="s">
        <v>27</v>
      </c>
      <c r="H158" s="349" t="s">
        <v>27</v>
      </c>
      <c r="I158" s="349" t="s">
        <v>27</v>
      </c>
      <c r="J158" s="438"/>
      <c r="K158" s="443">
        <v>26</v>
      </c>
    </row>
    <row r="159" spans="1:11" ht="15.6">
      <c r="A159" s="435" t="s">
        <v>178</v>
      </c>
      <c r="B159" s="436"/>
      <c r="C159" s="437">
        <v>2</v>
      </c>
      <c r="D159" s="441" t="s">
        <v>104</v>
      </c>
      <c r="E159" s="438">
        <v>1</v>
      </c>
      <c r="F159" s="436">
        <v>10</v>
      </c>
      <c r="G159" s="349" t="s">
        <v>27</v>
      </c>
      <c r="H159" s="349" t="s">
        <v>27</v>
      </c>
      <c r="I159" s="349" t="s">
        <v>27</v>
      </c>
      <c r="J159" s="438"/>
      <c r="K159" s="443">
        <v>14</v>
      </c>
    </row>
    <row r="160" spans="1:11" ht="15.6">
      <c r="A160" s="435" t="s">
        <v>174</v>
      </c>
      <c r="B160" s="436">
        <v>360</v>
      </c>
      <c r="C160" s="437">
        <v>20</v>
      </c>
      <c r="D160" s="441" t="s">
        <v>105</v>
      </c>
      <c r="E160" s="438">
        <v>9</v>
      </c>
      <c r="F160" s="436">
        <v>100</v>
      </c>
      <c r="G160" s="349" t="s">
        <v>27</v>
      </c>
      <c r="H160" s="349" t="s">
        <v>27</v>
      </c>
      <c r="I160" s="349" t="s">
        <v>27</v>
      </c>
      <c r="J160" s="438">
        <v>10</v>
      </c>
      <c r="K160" s="439">
        <v>508</v>
      </c>
    </row>
    <row r="161" spans="1:11" ht="15.6">
      <c r="A161" s="435"/>
      <c r="B161" s="426"/>
      <c r="C161" s="349"/>
      <c r="D161" s="349"/>
      <c r="E161" s="351"/>
      <c r="F161" s="426"/>
      <c r="G161" s="349"/>
      <c r="H161" s="788"/>
      <c r="I161" s="349"/>
      <c r="J161" s="351"/>
      <c r="K161" s="424"/>
    </row>
    <row r="162" spans="1:11" ht="15.6">
      <c r="A162" s="430" t="s">
        <v>26</v>
      </c>
      <c r="B162" s="426">
        <v>600</v>
      </c>
      <c r="C162" s="349">
        <v>200</v>
      </c>
      <c r="D162" s="433" t="s">
        <v>106</v>
      </c>
      <c r="E162" s="351">
        <v>240</v>
      </c>
      <c r="F162" s="426">
        <v>1600</v>
      </c>
      <c r="G162" s="349" t="s">
        <v>27</v>
      </c>
      <c r="H162" s="788"/>
      <c r="I162" s="349" t="s">
        <v>27</v>
      </c>
      <c r="J162" s="351">
        <v>600</v>
      </c>
      <c r="K162" s="434">
        <v>4040</v>
      </c>
    </row>
    <row r="163" spans="1:11" ht="15">
      <c r="A163" s="430"/>
      <c r="B163" s="426"/>
      <c r="C163" s="349"/>
      <c r="D163" s="349"/>
      <c r="E163" s="789"/>
      <c r="F163" s="426"/>
      <c r="G163" s="349"/>
      <c r="H163" s="788"/>
      <c r="I163" s="349"/>
      <c r="J163" s="789"/>
      <c r="K163" s="424"/>
    </row>
    <row r="164" spans="1:11" ht="15.6">
      <c r="A164" s="430" t="s">
        <v>179</v>
      </c>
      <c r="B164" s="426">
        <v>20</v>
      </c>
      <c r="C164" s="349">
        <v>10</v>
      </c>
      <c r="D164" s="349">
        <v>60</v>
      </c>
      <c r="E164" s="789"/>
      <c r="F164" s="426">
        <v>80</v>
      </c>
      <c r="G164" s="349">
        <v>1400</v>
      </c>
      <c r="H164" s="788"/>
      <c r="I164" s="349" t="s">
        <v>27</v>
      </c>
      <c r="J164" s="789"/>
      <c r="K164" s="445">
        <v>1570</v>
      </c>
    </row>
    <row r="165" spans="1:11" ht="15">
      <c r="A165" s="430"/>
      <c r="B165" s="426"/>
      <c r="C165" s="349"/>
      <c r="D165" s="349"/>
      <c r="E165" s="351"/>
      <c r="F165" s="426"/>
      <c r="G165" s="349"/>
      <c r="H165" s="349"/>
      <c r="I165" s="349"/>
      <c r="J165" s="351"/>
      <c r="K165" s="424"/>
    </row>
    <row r="166" spans="1:11" ht="15">
      <c r="A166" s="430" t="s">
        <v>29</v>
      </c>
      <c r="B166" s="426"/>
      <c r="C166" s="349"/>
      <c r="D166" s="349"/>
      <c r="E166" s="351"/>
      <c r="F166" s="426"/>
      <c r="G166" s="349"/>
      <c r="H166" s="349"/>
      <c r="I166" s="349"/>
      <c r="J166" s="351"/>
      <c r="K166" s="424"/>
    </row>
    <row r="167" spans="1:11" ht="15.6">
      <c r="A167" s="435" t="s">
        <v>165</v>
      </c>
      <c r="B167" s="440" t="s">
        <v>108</v>
      </c>
      <c r="C167" s="441">
        <v>10</v>
      </c>
      <c r="D167" s="441">
        <v>144</v>
      </c>
      <c r="E167" s="442">
        <v>24</v>
      </c>
      <c r="F167" s="440">
        <v>706</v>
      </c>
      <c r="G167" s="441" t="s">
        <v>64</v>
      </c>
      <c r="H167" s="441">
        <v>160</v>
      </c>
      <c r="I167" s="441">
        <v>0</v>
      </c>
      <c r="J167" s="442">
        <v>337</v>
      </c>
      <c r="K167" s="434">
        <v>1550</v>
      </c>
    </row>
    <row r="168" spans="1:11" ht="15.6">
      <c r="A168" s="435"/>
      <c r="B168" s="436"/>
      <c r="C168" s="437"/>
      <c r="D168" s="437"/>
      <c r="E168" s="438"/>
      <c r="F168" s="436"/>
      <c r="G168" s="437"/>
      <c r="H168" s="437"/>
      <c r="I168" s="437"/>
      <c r="J168" s="438"/>
      <c r="K168" s="439"/>
    </row>
    <row r="169" spans="1:11" ht="31.2">
      <c r="A169" s="435" t="s">
        <v>180</v>
      </c>
      <c r="B169" s="436">
        <v>3240</v>
      </c>
      <c r="C169" s="437">
        <v>353</v>
      </c>
      <c r="D169" s="437">
        <v>1919</v>
      </c>
      <c r="E169" s="438">
        <v>529</v>
      </c>
      <c r="F169" s="436">
        <v>4260</v>
      </c>
      <c r="G169" s="437">
        <v>1400</v>
      </c>
      <c r="H169" s="437">
        <v>1200</v>
      </c>
      <c r="I169" s="437">
        <v>-153</v>
      </c>
      <c r="J169" s="438">
        <v>3130</v>
      </c>
      <c r="K169" s="445">
        <v>15878</v>
      </c>
    </row>
    <row r="170" spans="1:11" ht="15.6">
      <c r="A170" s="435" t="s">
        <v>89</v>
      </c>
      <c r="B170" s="436">
        <v>0</v>
      </c>
      <c r="C170" s="437">
        <v>0</v>
      </c>
      <c r="D170" s="441">
        <v>212</v>
      </c>
      <c r="E170" s="438">
        <v>58</v>
      </c>
      <c r="F170" s="436">
        <v>518</v>
      </c>
      <c r="G170" s="437">
        <v>0</v>
      </c>
      <c r="H170" s="437">
        <v>240</v>
      </c>
      <c r="I170" s="437">
        <v>0</v>
      </c>
      <c r="J170" s="438">
        <v>0</v>
      </c>
      <c r="K170" s="443">
        <v>1028</v>
      </c>
    </row>
    <row r="171" spans="1:11" ht="15.6">
      <c r="A171" s="447" t="s">
        <v>178</v>
      </c>
      <c r="B171" s="448">
        <v>0</v>
      </c>
      <c r="C171" s="449">
        <v>2</v>
      </c>
      <c r="D171" s="450">
        <v>1</v>
      </c>
      <c r="E171" s="451">
        <v>1</v>
      </c>
      <c r="F171" s="448">
        <v>10</v>
      </c>
      <c r="G171" s="368" t="s">
        <v>27</v>
      </c>
      <c r="H171" s="368" t="s">
        <v>27</v>
      </c>
      <c r="I171" s="449"/>
      <c r="J171" s="451">
        <v>0</v>
      </c>
      <c r="K171" s="452">
        <v>14</v>
      </c>
    </row>
    <row r="172" spans="1:11" ht="30">
      <c r="A172" s="453" t="s">
        <v>181</v>
      </c>
      <c r="B172" s="454">
        <v>3240</v>
      </c>
      <c r="C172" s="455">
        <v>355</v>
      </c>
      <c r="D172" s="455">
        <v>2132</v>
      </c>
      <c r="E172" s="456">
        <v>588</v>
      </c>
      <c r="F172" s="454">
        <v>4788</v>
      </c>
      <c r="G172" s="455">
        <v>1400</v>
      </c>
      <c r="H172" s="455">
        <v>1440</v>
      </c>
      <c r="I172" s="455">
        <v>-153</v>
      </c>
      <c r="J172" s="456">
        <v>3130</v>
      </c>
      <c r="K172" s="457">
        <v>16920</v>
      </c>
    </row>
    <row r="175" spans="1:11" ht="13.8">
      <c r="A175" s="238"/>
      <c r="B175" s="782"/>
      <c r="C175" s="782"/>
      <c r="D175" s="782"/>
      <c r="E175" s="782"/>
      <c r="F175" s="783"/>
      <c r="G175" s="783"/>
      <c r="H175" s="783"/>
      <c r="I175" s="783"/>
      <c r="J175" s="783"/>
      <c r="K175" s="458"/>
    </row>
    <row r="176" spans="1:11" ht="15.75" customHeight="1">
      <c r="A176" s="459" t="s">
        <v>30</v>
      </c>
      <c r="B176" s="784" t="s">
        <v>31</v>
      </c>
      <c r="C176" s="784"/>
      <c r="D176" s="784"/>
      <c r="E176" s="784"/>
      <c r="F176" s="785" t="s">
        <v>123</v>
      </c>
      <c r="G176" s="785"/>
      <c r="H176" s="785"/>
      <c r="I176" s="785"/>
      <c r="J176" s="785"/>
      <c r="K176" s="224"/>
    </row>
    <row r="177" spans="1:11" ht="15.75" customHeight="1">
      <c r="A177" s="220"/>
      <c r="B177" s="780" t="s">
        <v>9</v>
      </c>
      <c r="C177" s="780"/>
      <c r="D177" s="780"/>
      <c r="E177" s="780"/>
      <c r="F177" s="781" t="s">
        <v>35</v>
      </c>
      <c r="G177" s="781"/>
      <c r="H177" s="223" t="s">
        <v>37</v>
      </c>
      <c r="I177" s="223" t="s">
        <v>38</v>
      </c>
      <c r="J177" s="224" t="s">
        <v>39</v>
      </c>
      <c r="K177" s="224" t="s">
        <v>40</v>
      </c>
    </row>
    <row r="178" spans="1:11" ht="13.8">
      <c r="A178" s="220" t="s">
        <v>127</v>
      </c>
      <c r="B178" s="460"/>
      <c r="C178" s="461"/>
      <c r="D178" s="461"/>
      <c r="E178" s="227"/>
      <c r="F178" s="222" t="s">
        <v>46</v>
      </c>
      <c r="G178" s="221" t="s">
        <v>36</v>
      </c>
      <c r="H178" s="226"/>
      <c r="I178" s="223" t="s">
        <v>47</v>
      </c>
      <c r="J178" s="227"/>
      <c r="K178" s="227"/>
    </row>
    <row r="179" spans="1:11" ht="13.8">
      <c r="A179" s="228" t="s">
        <v>182</v>
      </c>
      <c r="B179" s="229" t="s">
        <v>124</v>
      </c>
      <c r="C179" s="230" t="s">
        <v>12</v>
      </c>
      <c r="D179" s="230" t="s">
        <v>110</v>
      </c>
      <c r="E179" s="231" t="s">
        <v>116</v>
      </c>
      <c r="F179" s="232"/>
      <c r="G179" s="233"/>
      <c r="H179" s="234"/>
      <c r="I179" s="234"/>
      <c r="J179" s="235"/>
      <c r="K179" s="235"/>
    </row>
    <row r="180" spans="1:11" ht="13.8">
      <c r="A180" s="238" t="s">
        <v>132</v>
      </c>
      <c r="B180" s="462">
        <v>360</v>
      </c>
      <c r="C180" s="463">
        <v>22</v>
      </c>
      <c r="D180" s="463">
        <v>138</v>
      </c>
      <c r="E180" s="464">
        <v>12</v>
      </c>
      <c r="F180" s="223">
        <v>132</v>
      </c>
      <c r="G180" s="223" t="s">
        <v>64</v>
      </c>
      <c r="H180" s="223" t="s">
        <v>64</v>
      </c>
      <c r="I180" s="223" t="s">
        <v>64</v>
      </c>
      <c r="J180" s="224">
        <v>10</v>
      </c>
      <c r="K180" s="224">
        <v>674</v>
      </c>
    </row>
    <row r="181" spans="1:11" ht="14.4">
      <c r="A181" s="465" t="s">
        <v>89</v>
      </c>
      <c r="B181" s="466">
        <v>0</v>
      </c>
      <c r="C181" s="236">
        <v>0</v>
      </c>
      <c r="D181" s="236">
        <v>23</v>
      </c>
      <c r="E181" s="237">
        <v>2</v>
      </c>
      <c r="F181" s="236">
        <v>22</v>
      </c>
      <c r="G181" s="236" t="s">
        <v>64</v>
      </c>
      <c r="H181" s="236" t="s">
        <v>64</v>
      </c>
      <c r="I181" s="236" t="s">
        <v>64</v>
      </c>
      <c r="J181" s="237">
        <v>0</v>
      </c>
      <c r="K181" s="237">
        <v>47</v>
      </c>
    </row>
    <row r="182" spans="1:11" ht="28.8">
      <c r="A182" s="465" t="s">
        <v>183</v>
      </c>
      <c r="B182" s="466">
        <v>360</v>
      </c>
      <c r="C182" s="236">
        <v>22</v>
      </c>
      <c r="D182" s="236">
        <v>115</v>
      </c>
      <c r="E182" s="237">
        <v>10</v>
      </c>
      <c r="F182" s="236">
        <v>110</v>
      </c>
      <c r="G182" s="236" t="s">
        <v>64</v>
      </c>
      <c r="H182" s="236" t="s">
        <v>64</v>
      </c>
      <c r="I182" s="236" t="s">
        <v>64</v>
      </c>
      <c r="J182" s="237">
        <v>10</v>
      </c>
      <c r="K182" s="237">
        <v>627</v>
      </c>
    </row>
    <row r="183" spans="1:11" ht="13.8">
      <c r="A183" s="225" t="s">
        <v>91</v>
      </c>
      <c r="B183" s="222">
        <v>0</v>
      </c>
      <c r="C183" s="223">
        <v>2</v>
      </c>
      <c r="D183" s="223">
        <v>10</v>
      </c>
      <c r="E183" s="224">
        <v>1</v>
      </c>
      <c r="F183" s="223">
        <v>10</v>
      </c>
      <c r="G183" s="223" t="s">
        <v>64</v>
      </c>
      <c r="H183" s="223" t="s">
        <v>64</v>
      </c>
      <c r="I183" s="223" t="s">
        <v>64</v>
      </c>
      <c r="J183" s="224">
        <v>0</v>
      </c>
      <c r="K183" s="224">
        <v>23</v>
      </c>
    </row>
    <row r="184" spans="1:11" ht="13.8">
      <c r="A184" s="228" t="s">
        <v>174</v>
      </c>
      <c r="B184" s="232">
        <v>360</v>
      </c>
      <c r="C184" s="233">
        <v>20</v>
      </c>
      <c r="D184" s="233">
        <v>105</v>
      </c>
      <c r="E184" s="467">
        <v>9</v>
      </c>
      <c r="F184" s="233">
        <v>100</v>
      </c>
      <c r="G184" s="233" t="s">
        <v>64</v>
      </c>
      <c r="H184" s="233" t="s">
        <v>64</v>
      </c>
      <c r="I184" s="233" t="s">
        <v>64</v>
      </c>
      <c r="J184" s="467">
        <v>10</v>
      </c>
      <c r="K184" s="467">
        <v>604</v>
      </c>
    </row>
  </sheetData>
  <sheetProtection selectLockedCells="1" selectUnlockedCells="1"/>
  <mergeCells count="77">
    <mergeCell ref="B21:E21"/>
    <mergeCell ref="F21:J21"/>
    <mergeCell ref="B27:E27"/>
    <mergeCell ref="F27:J27"/>
    <mergeCell ref="B28:E28"/>
    <mergeCell ref="F28:G28"/>
    <mergeCell ref="B29:E29"/>
    <mergeCell ref="B38:E38"/>
    <mergeCell ref="F38:J38"/>
    <mergeCell ref="B39:E39"/>
    <mergeCell ref="F39:G39"/>
    <mergeCell ref="B40:E40"/>
    <mergeCell ref="A51:J51"/>
    <mergeCell ref="B52:E52"/>
    <mergeCell ref="F52:J52"/>
    <mergeCell ref="B53:E53"/>
    <mergeCell ref="F53:G53"/>
    <mergeCell ref="A58:K58"/>
    <mergeCell ref="B59:E59"/>
    <mergeCell ref="F59:J59"/>
    <mergeCell ref="B60:E60"/>
    <mergeCell ref="F60:J60"/>
    <mergeCell ref="B61:E61"/>
    <mergeCell ref="F61:G61"/>
    <mergeCell ref="B70:F70"/>
    <mergeCell ref="B71:E71"/>
    <mergeCell ref="B72:E72"/>
    <mergeCell ref="C75:C76"/>
    <mergeCell ref="D75:D76"/>
    <mergeCell ref="J75:J76"/>
    <mergeCell ref="A84:A85"/>
    <mergeCell ref="B84:B85"/>
    <mergeCell ref="C84:C85"/>
    <mergeCell ref="D84:D85"/>
    <mergeCell ref="I84:I85"/>
    <mergeCell ref="J84:J85"/>
    <mergeCell ref="K84:K85"/>
    <mergeCell ref="B86:E86"/>
    <mergeCell ref="F86:J86"/>
    <mergeCell ref="E84:E85"/>
    <mergeCell ref="F84:F85"/>
    <mergeCell ref="G84:G85"/>
    <mergeCell ref="H84:H85"/>
    <mergeCell ref="B87:E87"/>
    <mergeCell ref="F87:G87"/>
    <mergeCell ref="B91:B92"/>
    <mergeCell ref="C91:C92"/>
    <mergeCell ref="J91:J92"/>
    <mergeCell ref="I97:I98"/>
    <mergeCell ref="J97:J98"/>
    <mergeCell ref="B99:B100"/>
    <mergeCell ref="C99:C100"/>
    <mergeCell ref="B107:B108"/>
    <mergeCell ref="C107:C108"/>
    <mergeCell ref="J109:J110"/>
    <mergeCell ref="J115:J116"/>
    <mergeCell ref="I125:I126"/>
    <mergeCell ref="B131:F131"/>
    <mergeCell ref="B132:E132"/>
    <mergeCell ref="B142:E142"/>
    <mergeCell ref="F142:J142"/>
    <mergeCell ref="B143:E143"/>
    <mergeCell ref="F143:J143"/>
    <mergeCell ref="B144:E144"/>
    <mergeCell ref="F144:G144"/>
    <mergeCell ref="H151:H152"/>
    <mergeCell ref="J151:J152"/>
    <mergeCell ref="H161:H162"/>
    <mergeCell ref="E163:E164"/>
    <mergeCell ref="H163:H164"/>
    <mergeCell ref="J163:J164"/>
    <mergeCell ref="B177:E177"/>
    <mergeCell ref="F177:G177"/>
    <mergeCell ref="B175:E175"/>
    <mergeCell ref="F175:J175"/>
    <mergeCell ref="B176:E176"/>
    <mergeCell ref="F176:J176"/>
  </mergeCells>
  <phoneticPr fontId="55" type="noConversion"/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énoncé</vt:lpstr>
      <vt:lpstr>TRE final</vt:lpstr>
      <vt:lpstr>feuille précédente avec formule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Jérémy Schilliger</dc:creator>
  <cp:lastModifiedBy>Jeremy Schilliger</cp:lastModifiedBy>
  <dcterms:created xsi:type="dcterms:W3CDTF">2019-08-28T15:24:04Z</dcterms:created>
  <dcterms:modified xsi:type="dcterms:W3CDTF">2019-09-24T18:38:16Z</dcterms:modified>
</cp:coreProperties>
</file>