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erem\Desktop\WEBDEV\Sites Web\Braibant\Excels\Nouveau dossier\"/>
    </mc:Choice>
  </mc:AlternateContent>
  <xr:revisionPtr revIDLastSave="0" documentId="8_{D4E3B2F1-011E-4F7B-AECB-1D3A7DB197E1}" xr6:coauthVersionLast="44" xr6:coauthVersionMax="44" xr10:uidLastSave="{00000000-0000-0000-0000-000000000000}"/>
  <bookViews>
    <workbookView xWindow="-108" yWindow="-108" windowWidth="23256" windowHeight="12576"/>
  </bookViews>
  <sheets>
    <sheet name="énoncé" sheetId="1" r:id="rId1"/>
    <sheet name="technologie secteur" sheetId="2" r:id="rId2"/>
    <sheet name="technologie produit" sheetId="3" r:id="rId3"/>
    <sheet name="technologie TSA" sheetId="7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7" l="1"/>
  <c r="I4" i="7"/>
  <c r="J4" i="7"/>
  <c r="E26" i="7" s="1"/>
  <c r="H5" i="7"/>
  <c r="I5" i="7"/>
  <c r="J5" i="7"/>
  <c r="E27" i="7" s="1"/>
  <c r="H6" i="7"/>
  <c r="I6" i="7"/>
  <c r="J6" i="7"/>
  <c r="E28" i="7" s="1"/>
  <c r="O5" i="1"/>
  <c r="O6" i="1"/>
  <c r="N11" i="1"/>
  <c r="E8" i="2" s="1"/>
  <c r="N12" i="1"/>
  <c r="E9" i="3" s="1"/>
  <c r="B8" i="1"/>
  <c r="B41" i="2" s="1"/>
  <c r="B46" i="2" s="1"/>
  <c r="C8" i="1"/>
  <c r="D8" i="1"/>
  <c r="M14" i="1" s="1"/>
  <c r="E5" i="1"/>
  <c r="I5" i="1" s="1"/>
  <c r="E6" i="1"/>
  <c r="E7" i="1"/>
  <c r="C44" i="1"/>
  <c r="L48" i="1"/>
  <c r="D44" i="1"/>
  <c r="M48" i="1" s="1"/>
  <c r="B44" i="1"/>
  <c r="K48" i="1"/>
  <c r="E41" i="1"/>
  <c r="S41" i="1" s="1"/>
  <c r="T41" i="1"/>
  <c r="E42" i="1"/>
  <c r="T42" i="1"/>
  <c r="E43" i="1"/>
  <c r="S43" i="1" s="1"/>
  <c r="T43" i="1"/>
  <c r="R43" i="1"/>
  <c r="R41" i="1"/>
  <c r="O42" i="1"/>
  <c r="O43" i="1"/>
  <c r="O41" i="1"/>
  <c r="O44" i="1" s="1"/>
  <c r="H44" i="1"/>
  <c r="I41" i="1"/>
  <c r="I43" i="1"/>
  <c r="G44" i="1"/>
  <c r="F44" i="1"/>
  <c r="K29" i="1"/>
  <c r="K28" i="1" s="1"/>
  <c r="M31" i="1" s="1"/>
  <c r="K30" i="1"/>
  <c r="E27" i="1"/>
  <c r="K31" i="1"/>
  <c r="J27" i="1"/>
  <c r="J28" i="1"/>
  <c r="I27" i="1"/>
  <c r="I28" i="1" s="1"/>
  <c r="H27" i="1"/>
  <c r="H28" i="1"/>
  <c r="K24" i="1"/>
  <c r="M24" i="1" s="1"/>
  <c r="K25" i="1"/>
  <c r="M25" i="1"/>
  <c r="K26" i="1"/>
  <c r="M26" i="1" s="1"/>
  <c r="L27" i="1"/>
  <c r="F24" i="1"/>
  <c r="F27" i="1" s="1"/>
  <c r="F25" i="1"/>
  <c r="F26" i="1"/>
  <c r="D27" i="1"/>
  <c r="C27" i="1"/>
  <c r="B27" i="1"/>
  <c r="I6" i="1"/>
  <c r="G7" i="1"/>
  <c r="I7" i="1" s="1"/>
  <c r="I8" i="1" s="1"/>
  <c r="F8" i="1"/>
  <c r="H8" i="1"/>
  <c r="F5" i="3"/>
  <c r="C43" i="3"/>
  <c r="D42" i="3"/>
  <c r="C42" i="3"/>
  <c r="B42" i="3"/>
  <c r="B8" i="3"/>
  <c r="B34" i="3"/>
  <c r="C8" i="3"/>
  <c r="C34" i="3" s="1"/>
  <c r="E34" i="3" s="1"/>
  <c r="D8" i="3"/>
  <c r="D34" i="3"/>
  <c r="E8" i="3"/>
  <c r="B9" i="3"/>
  <c r="B35" i="3" s="1"/>
  <c r="E35" i="3" s="1"/>
  <c r="C9" i="3"/>
  <c r="C35" i="3" s="1"/>
  <c r="D9" i="3"/>
  <c r="D35" i="3"/>
  <c r="B8" i="2"/>
  <c r="B34" i="2"/>
  <c r="B9" i="2"/>
  <c r="B35" i="2" s="1"/>
  <c r="F5" i="2"/>
  <c r="C8" i="2"/>
  <c r="C34" i="2" s="1"/>
  <c r="D8" i="2"/>
  <c r="D34" i="2" s="1"/>
  <c r="C9" i="2"/>
  <c r="C35" i="2" s="1"/>
  <c r="D9" i="2"/>
  <c r="D35" i="2"/>
  <c r="D41" i="2"/>
  <c r="B48" i="2"/>
  <c r="D42" i="2"/>
  <c r="C48" i="2"/>
  <c r="D43" i="2"/>
  <c r="D48" i="2" s="1"/>
  <c r="F4" i="2"/>
  <c r="I7" i="7"/>
  <c r="I11" i="7" s="1"/>
  <c r="C4" i="7"/>
  <c r="E9" i="2"/>
  <c r="F4" i="3"/>
  <c r="K5" i="7"/>
  <c r="D12" i="3"/>
  <c r="D12" i="2"/>
  <c r="M27" i="1"/>
  <c r="D43" i="3"/>
  <c r="B43" i="3"/>
  <c r="C28" i="7"/>
  <c r="K6" i="7"/>
  <c r="D27" i="7"/>
  <c r="F27" i="7" s="1"/>
  <c r="I42" i="1"/>
  <c r="F3" i="2"/>
  <c r="D28" i="7"/>
  <c r="C27" i="7"/>
  <c r="I44" i="1"/>
  <c r="C32" i="7" l="1"/>
  <c r="E32" i="7"/>
  <c r="D32" i="7"/>
  <c r="E29" i="7"/>
  <c r="E44" i="1"/>
  <c r="N48" i="1" s="1"/>
  <c r="K27" i="1"/>
  <c r="R42" i="1"/>
  <c r="K46" i="1" s="1" a="1"/>
  <c r="S42" i="1"/>
  <c r="C43" i="2"/>
  <c r="D47" i="2" s="1"/>
  <c r="C41" i="2"/>
  <c r="B47" i="2" s="1"/>
  <c r="C42" i="2"/>
  <c r="C47" i="2" s="1"/>
  <c r="K14" i="1"/>
  <c r="B42" i="2"/>
  <c r="C46" i="2" s="1"/>
  <c r="B59" i="2" s="1" a="1"/>
  <c r="O8" i="1"/>
  <c r="F3" i="3"/>
  <c r="I12" i="7"/>
  <c r="F28" i="7"/>
  <c r="C33" i="7" s="1"/>
  <c r="B43" i="2"/>
  <c r="D46" i="2" s="1"/>
  <c r="K41" i="1" a="1"/>
  <c r="I10" i="7"/>
  <c r="E8" i="1"/>
  <c r="L14" i="1"/>
  <c r="B41" i="3"/>
  <c r="D26" i="7"/>
  <c r="K4" i="7"/>
  <c r="K7" i="7" s="1"/>
  <c r="D41" i="3"/>
  <c r="H7" i="7"/>
  <c r="C41" i="3"/>
  <c r="G8" i="1"/>
  <c r="C26" i="7"/>
  <c r="J7" i="7"/>
  <c r="B59" i="2" l="1"/>
  <c r="D59" i="2"/>
  <c r="C59" i="2"/>
  <c r="M43" i="1"/>
  <c r="M42" i="1"/>
  <c r="K43" i="1"/>
  <c r="L43" i="1"/>
  <c r="M41" i="1"/>
  <c r="L41" i="1"/>
  <c r="K41" i="1"/>
  <c r="L42" i="1"/>
  <c r="K42" i="1"/>
  <c r="C12" i="2"/>
  <c r="C12" i="3"/>
  <c r="N14" i="1"/>
  <c r="B12" i="3"/>
  <c r="B12" i="2"/>
  <c r="E33" i="7"/>
  <c r="M46" i="1"/>
  <c r="L46" i="1"/>
  <c r="K46" i="1"/>
  <c r="B60" i="2" a="1"/>
  <c r="D33" i="7"/>
  <c r="H12" i="7"/>
  <c r="H11" i="7"/>
  <c r="B4" i="7"/>
  <c r="H10" i="7"/>
  <c r="D4" i="7"/>
  <c r="J12" i="7"/>
  <c r="J10" i="7"/>
  <c r="J11" i="7"/>
  <c r="D29" i="7"/>
  <c r="F26" i="7"/>
  <c r="C31" i="7" s="1"/>
  <c r="C29" i="7"/>
  <c r="B46" i="3" a="1"/>
  <c r="F6" i="2"/>
  <c r="F6" i="3"/>
  <c r="C34" i="7" l="1"/>
  <c r="L7" i="1"/>
  <c r="C5" i="2"/>
  <c r="E12" i="3"/>
  <c r="E12" i="2"/>
  <c r="M5" i="1"/>
  <c r="M44" i="1"/>
  <c r="D3" i="2"/>
  <c r="B7" i="2"/>
  <c r="B33" i="2" s="1"/>
  <c r="K10" i="1"/>
  <c r="N46" i="1"/>
  <c r="C7" i="2"/>
  <c r="C33" i="2" s="1"/>
  <c r="L10" i="1"/>
  <c r="N43" i="1"/>
  <c r="P43" i="1" s="1"/>
  <c r="B5" i="2"/>
  <c r="K7" i="1"/>
  <c r="D7" i="2"/>
  <c r="D33" i="2" s="1"/>
  <c r="M10" i="1"/>
  <c r="M6" i="1"/>
  <c r="D4" i="2"/>
  <c r="E4" i="7"/>
  <c r="K6" i="1"/>
  <c r="N42" i="1"/>
  <c r="P42" i="1" s="1"/>
  <c r="B4" i="2"/>
  <c r="D5" i="2"/>
  <c r="M7" i="1"/>
  <c r="D60" i="2"/>
  <c r="C60" i="2"/>
  <c r="B60" i="2"/>
  <c r="E60" i="2" s="1"/>
  <c r="C4" i="2"/>
  <c r="L6" i="1"/>
  <c r="F29" i="7"/>
  <c r="E31" i="7"/>
  <c r="E34" i="7" s="1"/>
  <c r="D31" i="7"/>
  <c r="D34" i="7" s="1"/>
  <c r="N41" i="1"/>
  <c r="K44" i="1"/>
  <c r="B3" i="2"/>
  <c r="K5" i="1"/>
  <c r="B47" i="3"/>
  <c r="D46" i="3"/>
  <c r="C46" i="3"/>
  <c r="C48" i="3"/>
  <c r="D47" i="3"/>
  <c r="D48" i="3"/>
  <c r="C47" i="3"/>
  <c r="B48" i="3"/>
  <c r="B46" i="3"/>
  <c r="L44" i="1"/>
  <c r="L5" i="1"/>
  <c r="C3" i="2"/>
  <c r="E59" i="2"/>
  <c r="M8" i="1" l="1"/>
  <c r="D3" i="3"/>
  <c r="B6" i="2"/>
  <c r="K45" i="1"/>
  <c r="K47" i="1" s="1"/>
  <c r="C7" i="3"/>
  <c r="C33" i="3" s="1"/>
  <c r="C5" i="7"/>
  <c r="N6" i="1"/>
  <c r="B4" i="3"/>
  <c r="P41" i="1"/>
  <c r="P44" i="1" s="1"/>
  <c r="N44" i="1"/>
  <c r="N45" i="1" s="1"/>
  <c r="D5" i="3"/>
  <c r="D5" i="7"/>
  <c r="D7" i="3"/>
  <c r="D33" i="3" s="1"/>
  <c r="D6" i="2"/>
  <c r="M45" i="1"/>
  <c r="M47" i="1" s="1"/>
  <c r="B5" i="7"/>
  <c r="N10" i="1"/>
  <c r="B7" i="3"/>
  <c r="B33" i="3" s="1"/>
  <c r="C5" i="3"/>
  <c r="C6" i="2"/>
  <c r="L45" i="1"/>
  <c r="L47" i="1" s="1"/>
  <c r="B58" i="2" a="1"/>
  <c r="H26" i="7" a="1"/>
  <c r="N5" i="1"/>
  <c r="B3" i="3"/>
  <c r="K8" i="1"/>
  <c r="D4" i="3"/>
  <c r="L8" i="1"/>
  <c r="C3" i="3"/>
  <c r="C59" i="3"/>
  <c r="C60" i="3"/>
  <c r="D59" i="3"/>
  <c r="D60" i="3"/>
  <c r="B59" i="3"/>
  <c r="E59" i="3" s="1"/>
  <c r="B60" i="3"/>
  <c r="C4" i="3"/>
  <c r="B5" i="3"/>
  <c r="N7" i="1"/>
  <c r="E5" i="7" l="1"/>
  <c r="E7" i="7" s="1"/>
  <c r="B7" i="7"/>
  <c r="H16" i="7"/>
  <c r="O10" i="7" a="1"/>
  <c r="B17" i="3"/>
  <c r="P5" i="1"/>
  <c r="E22" i="3" s="1"/>
  <c r="E3" i="2"/>
  <c r="E16" i="2" s="1"/>
  <c r="E3" i="3"/>
  <c r="E16" i="3" s="1"/>
  <c r="E4" i="2"/>
  <c r="E17" i="2" s="1"/>
  <c r="E4" i="3"/>
  <c r="P6" i="1"/>
  <c r="E23" i="2" s="1"/>
  <c r="D16" i="3"/>
  <c r="I26" i="7"/>
  <c r="H28" i="7"/>
  <c r="H27" i="7"/>
  <c r="I28" i="7"/>
  <c r="H26" i="7"/>
  <c r="N27" i="7" s="1" a="1"/>
  <c r="J28" i="7"/>
  <c r="J27" i="7"/>
  <c r="J26" i="7"/>
  <c r="I27" i="7"/>
  <c r="I16" i="7"/>
  <c r="C7" i="7"/>
  <c r="C58" i="2"/>
  <c r="B58" i="2"/>
  <c r="D58" i="2"/>
  <c r="C17" i="3"/>
  <c r="N47" i="1"/>
  <c r="P48" i="1"/>
  <c r="D6" i="3"/>
  <c r="M9" i="1"/>
  <c r="C6" i="3"/>
  <c r="L9" i="1"/>
  <c r="D17" i="3"/>
  <c r="N8" i="1"/>
  <c r="B6" i="3"/>
  <c r="K9" i="1"/>
  <c r="B58" i="3"/>
  <c r="E33" i="3"/>
  <c r="C58" i="3"/>
  <c r="D58" i="3"/>
  <c r="E5" i="3"/>
  <c r="E5" i="2"/>
  <c r="P7" i="1"/>
  <c r="E60" i="3"/>
  <c r="C16" i="3"/>
  <c r="E7" i="2"/>
  <c r="E7" i="3"/>
  <c r="D7" i="7"/>
  <c r="J16" i="7"/>
  <c r="C29" i="3" l="1"/>
  <c r="D29" i="3"/>
  <c r="G23" i="2"/>
  <c r="P27" i="7"/>
  <c r="N27" i="7"/>
  <c r="O27" i="7"/>
  <c r="C18" i="3"/>
  <c r="C30" i="3" s="1"/>
  <c r="E58" i="3"/>
  <c r="C11" i="2"/>
  <c r="C11" i="3"/>
  <c r="L13" i="1"/>
  <c r="O12" i="7"/>
  <c r="O11" i="7"/>
  <c r="O10" i="7"/>
  <c r="G5" i="2"/>
  <c r="F24" i="3"/>
  <c r="G5" i="3"/>
  <c r="F24" i="2"/>
  <c r="B24" i="3"/>
  <c r="C24" i="3"/>
  <c r="C24" i="2"/>
  <c r="D24" i="3"/>
  <c r="B24" i="2"/>
  <c r="D24" i="2"/>
  <c r="E18" i="2"/>
  <c r="E19" i="2"/>
  <c r="P14" i="1"/>
  <c r="B11" i="3"/>
  <c r="N9" i="1"/>
  <c r="K13" i="1"/>
  <c r="B11" i="2"/>
  <c r="D11" i="2"/>
  <c r="D11" i="3"/>
  <c r="M13" i="1"/>
  <c r="G4" i="3"/>
  <c r="G4" i="2"/>
  <c r="F23" i="3"/>
  <c r="F23" i="2"/>
  <c r="F17" i="2"/>
  <c r="F29" i="2" s="1"/>
  <c r="F54" i="2" s="1"/>
  <c r="F17" i="3"/>
  <c r="B23" i="2"/>
  <c r="C23" i="2"/>
  <c r="C23" i="3"/>
  <c r="D17" i="2"/>
  <c r="D29" i="2" s="1"/>
  <c r="D23" i="2"/>
  <c r="D23" i="3"/>
  <c r="C17" i="2"/>
  <c r="B17" i="2"/>
  <c r="B23" i="3"/>
  <c r="B29" i="3" s="1"/>
  <c r="G3" i="3"/>
  <c r="P8" i="1"/>
  <c r="G3" i="2"/>
  <c r="F22" i="2"/>
  <c r="F25" i="2" s="1"/>
  <c r="F56" i="2" s="1"/>
  <c r="F22" i="3"/>
  <c r="F16" i="2"/>
  <c r="F16" i="3"/>
  <c r="B16" i="2"/>
  <c r="B22" i="2"/>
  <c r="B25" i="2" s="1"/>
  <c r="B31" i="2" s="1"/>
  <c r="D16" i="2"/>
  <c r="D22" i="2"/>
  <c r="D25" i="2" s="1"/>
  <c r="D31" i="2" s="1"/>
  <c r="D22" i="3"/>
  <c r="D28" i="3" s="1"/>
  <c r="C16" i="2"/>
  <c r="C22" i="2"/>
  <c r="B22" i="3"/>
  <c r="C22" i="3"/>
  <c r="D20" i="7"/>
  <c r="E20" i="7"/>
  <c r="C20" i="7"/>
  <c r="D18" i="3"/>
  <c r="D30" i="3" s="1"/>
  <c r="C22" i="7"/>
  <c r="E22" i="7"/>
  <c r="D22" i="7"/>
  <c r="E6" i="2"/>
  <c r="E6" i="3"/>
  <c r="E58" i="2"/>
  <c r="E17" i="3"/>
  <c r="G17" i="3" s="1"/>
  <c r="E22" i="2"/>
  <c r="C21" i="7"/>
  <c r="D21" i="7"/>
  <c r="E21" i="7"/>
  <c r="E23" i="3"/>
  <c r="G23" i="3" s="1"/>
  <c r="B16" i="3"/>
  <c r="B54" i="3" l="1"/>
  <c r="D54" i="3"/>
  <c r="E29" i="3"/>
  <c r="G29" i="3" s="1"/>
  <c r="C54" i="3"/>
  <c r="E23" i="7"/>
  <c r="J22" i="7" s="1"/>
  <c r="J20" i="7"/>
  <c r="D18" i="2"/>
  <c r="D30" i="2" s="1"/>
  <c r="D28" i="2"/>
  <c r="G6" i="3"/>
  <c r="G6" i="2"/>
  <c r="N13" i="1"/>
  <c r="E11" i="3"/>
  <c r="E11" i="2"/>
  <c r="O13" i="7"/>
  <c r="M10" i="7" a="1"/>
  <c r="F21" i="7"/>
  <c r="E24" i="3"/>
  <c r="G24" i="3" s="1"/>
  <c r="G22" i="2"/>
  <c r="F22" i="7"/>
  <c r="B25" i="3"/>
  <c r="B31" i="3" s="1"/>
  <c r="F18" i="3"/>
  <c r="F30" i="3" s="1"/>
  <c r="F55" i="3" s="1"/>
  <c r="F28" i="3"/>
  <c r="F53" i="3" s="1"/>
  <c r="B29" i="2"/>
  <c r="E29" i="2" s="1"/>
  <c r="G29" i="2" s="1"/>
  <c r="F29" i="3"/>
  <c r="F54" i="3" s="1"/>
  <c r="G16" i="3"/>
  <c r="C19" i="3"/>
  <c r="D23" i="7"/>
  <c r="I21" i="7" s="1"/>
  <c r="B18" i="2"/>
  <c r="B30" i="2" s="1"/>
  <c r="E30" i="2" s="1"/>
  <c r="B28" i="2"/>
  <c r="D10" i="3"/>
  <c r="D36" i="3" s="1"/>
  <c r="D37" i="3" s="1"/>
  <c r="D10" i="2"/>
  <c r="D36" i="2" s="1"/>
  <c r="D37" i="2" s="1"/>
  <c r="B18" i="3"/>
  <c r="B30" i="3" s="1"/>
  <c r="B28" i="3"/>
  <c r="C25" i="2"/>
  <c r="C31" i="2" s="1"/>
  <c r="B56" i="2" s="1" a="1"/>
  <c r="F18" i="2"/>
  <c r="F30" i="2" s="1"/>
  <c r="F55" i="2" s="1"/>
  <c r="F28" i="2"/>
  <c r="F53" i="2" s="1"/>
  <c r="C29" i="2"/>
  <c r="G16" i="2"/>
  <c r="E18" i="3"/>
  <c r="E19" i="3" s="1"/>
  <c r="G17" i="2"/>
  <c r="C23" i="7"/>
  <c r="H20" i="7"/>
  <c r="F20" i="7"/>
  <c r="C25" i="3"/>
  <c r="C31" i="3" s="1"/>
  <c r="C28" i="3"/>
  <c r="C32" i="3" s="1"/>
  <c r="C38" i="3" s="1"/>
  <c r="D19" i="3"/>
  <c r="C18" i="2"/>
  <c r="C30" i="2" s="1"/>
  <c r="C28" i="2"/>
  <c r="C32" i="2" s="1"/>
  <c r="C38" i="2" s="1"/>
  <c r="F25" i="3"/>
  <c r="F56" i="3" s="1"/>
  <c r="C10" i="2"/>
  <c r="C36" i="2" s="1"/>
  <c r="C37" i="2" s="1"/>
  <c r="C10" i="3"/>
  <c r="C36" i="3" s="1"/>
  <c r="C37" i="3" s="1"/>
  <c r="D25" i="3"/>
  <c r="D31" i="3" s="1"/>
  <c r="D32" i="3" s="1"/>
  <c r="D38" i="3" s="1"/>
  <c r="B10" i="3"/>
  <c r="B36" i="3" s="1"/>
  <c r="B10" i="2"/>
  <c r="B36" i="2" s="1"/>
  <c r="E24" i="2"/>
  <c r="G24" i="2" s="1"/>
  <c r="M26" i="7" a="1"/>
  <c r="G22" i="3"/>
  <c r="C56" i="2" l="1"/>
  <c r="B56" i="2"/>
  <c r="D56" i="2"/>
  <c r="D61" i="3"/>
  <c r="D62" i="3" s="1"/>
  <c r="B61" i="3"/>
  <c r="E36" i="3"/>
  <c r="C61" i="3"/>
  <c r="C62" i="3" s="1"/>
  <c r="B37" i="3"/>
  <c r="C19" i="2"/>
  <c r="F23" i="7"/>
  <c r="B19" i="2"/>
  <c r="F19" i="3"/>
  <c r="H21" i="7"/>
  <c r="J21" i="7"/>
  <c r="J23" i="7" s="1"/>
  <c r="B32" i="2"/>
  <c r="B38" i="2" s="1"/>
  <c r="B53" i="2" a="1"/>
  <c r="E28" i="2"/>
  <c r="G28" i="2" s="1"/>
  <c r="B61" i="2" a="1"/>
  <c r="B37" i="2"/>
  <c r="F19" i="2"/>
  <c r="G30" i="2"/>
  <c r="B32" i="3"/>
  <c r="B38" i="3" s="1"/>
  <c r="B53" i="3"/>
  <c r="C53" i="3"/>
  <c r="E28" i="3"/>
  <c r="G28" i="3" s="1"/>
  <c r="D53" i="3"/>
  <c r="B19" i="3"/>
  <c r="I20" i="7"/>
  <c r="I23" i="7" s="1"/>
  <c r="C56" i="3"/>
  <c r="B56" i="3"/>
  <c r="D56" i="3"/>
  <c r="I22" i="7"/>
  <c r="E10" i="3"/>
  <c r="E10" i="2"/>
  <c r="E30" i="3"/>
  <c r="G30" i="3" s="1"/>
  <c r="D55" i="3"/>
  <c r="C55" i="3"/>
  <c r="B55" i="3"/>
  <c r="E55" i="3" s="1"/>
  <c r="G55" i="3" s="1"/>
  <c r="M11" i="7"/>
  <c r="M10" i="7"/>
  <c r="M12" i="7"/>
  <c r="D32" i="2"/>
  <c r="D38" i="2" s="1"/>
  <c r="G25" i="2"/>
  <c r="K20" i="7"/>
  <c r="M20" i="7" s="1"/>
  <c r="H23" i="7"/>
  <c r="G18" i="2"/>
  <c r="G19" i="2" s="1"/>
  <c r="G25" i="3"/>
  <c r="G18" i="3"/>
  <c r="G19" i="3" s="1"/>
  <c r="H22" i="7"/>
  <c r="K22" i="7" s="1"/>
  <c r="M22" i="7" s="1"/>
  <c r="E54" i="3"/>
  <c r="G54" i="3" s="1"/>
  <c r="E25" i="3"/>
  <c r="M27" i="7"/>
  <c r="M26" i="7"/>
  <c r="M29" i="7" s="1"/>
  <c r="M28" i="7"/>
  <c r="E25" i="2"/>
  <c r="D19" i="2"/>
  <c r="K21" i="7" l="1"/>
  <c r="M21" i="7" s="1"/>
  <c r="E61" i="3"/>
  <c r="B62" i="3"/>
  <c r="E62" i="3" s="1"/>
  <c r="G62" i="3" s="1"/>
  <c r="E56" i="3"/>
  <c r="G56" i="3" s="1"/>
  <c r="M23" i="7"/>
  <c r="C61" i="2"/>
  <c r="C62" i="2" s="1"/>
  <c r="D61" i="2"/>
  <c r="D62" i="2" s="1"/>
  <c r="B61" i="2"/>
  <c r="B57" i="3"/>
  <c r="E53" i="3"/>
  <c r="D57" i="3"/>
  <c r="D63" i="3" s="1"/>
  <c r="D65" i="3" s="1"/>
  <c r="E56" i="2"/>
  <c r="G56" i="2" s="1"/>
  <c r="K23" i="7"/>
  <c r="M13" i="7"/>
  <c r="C57" i="3"/>
  <c r="C63" i="3" s="1"/>
  <c r="C65" i="3" s="1"/>
  <c r="D54" i="2"/>
  <c r="C54" i="2"/>
  <c r="B53" i="2"/>
  <c r="B55" i="2"/>
  <c r="C53" i="2"/>
  <c r="D53" i="2"/>
  <c r="B54" i="2"/>
  <c r="C55" i="2"/>
  <c r="D55" i="2"/>
  <c r="E61" i="2" l="1"/>
  <c r="B62" i="2"/>
  <c r="E62" i="2" s="1"/>
  <c r="G62" i="2" s="1"/>
  <c r="E54" i="2"/>
  <c r="G54" i="2" s="1"/>
  <c r="C57" i="2"/>
  <c r="C63" i="2" s="1"/>
  <c r="C65" i="2" s="1"/>
  <c r="E55" i="2"/>
  <c r="G55" i="2" s="1"/>
  <c r="E53" i="2"/>
  <c r="B57" i="2"/>
  <c r="B63" i="2" s="1"/>
  <c r="G53" i="3"/>
  <c r="E57" i="3"/>
  <c r="D57" i="2"/>
  <c r="D63" i="2" s="1"/>
  <c r="D65" i="2" s="1"/>
  <c r="B63" i="3"/>
  <c r="E57" i="2" l="1"/>
  <c r="G53" i="2"/>
  <c r="B65" i="2"/>
  <c r="E63" i="2"/>
  <c r="E63" i="3"/>
  <c r="B65" i="3"/>
</calcChain>
</file>

<file path=xl/comments1.xml><?xml version="1.0" encoding="utf-8"?>
<comments xmlns="http://schemas.openxmlformats.org/spreadsheetml/2006/main">
  <authors>
    <author/>
  </authors>
  <commentList>
    <comment ref="A15" authorId="0" shapeId="0">
      <text>
        <r>
          <rPr>
            <sz val="8"/>
            <color indexed="8"/>
            <rFont val="Tahoma"/>
            <family val="2"/>
          </rPr>
          <t xml:space="preserve">non donné dans l'exemple (construit proportionellement)
</t>
        </r>
      </text>
    </comment>
    <comment ref="A21" authorId="0" shapeId="0">
      <text>
        <r>
          <rPr>
            <sz val="8"/>
            <color indexed="8"/>
            <rFont val="Tahoma"/>
            <family val="2"/>
          </rPr>
          <t xml:space="preserve">non donné dans l'exemple (construit proportionellement)
</t>
        </r>
      </text>
    </comment>
    <comment ref="A40" authorId="0" shapeId="0">
      <text>
        <r>
          <rPr>
            <sz val="8"/>
            <color indexed="8"/>
            <rFont val="Tahoma"/>
            <family val="2"/>
          </rPr>
          <t xml:space="preserve">assumption: technologie branche,mathematiquement la  plus facile
</t>
        </r>
      </text>
    </comment>
    <comment ref="A45" authorId="0" shapeId="0">
      <text>
        <r>
          <rPr>
            <sz val="8"/>
            <color indexed="8"/>
            <rFont val="Tahoma"/>
            <family val="2"/>
          </rPr>
          <t xml:space="preserve">matrice de transformation en cas de technologie produit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5" authorId="0" shapeId="0">
      <text>
        <r>
          <rPr>
            <sz val="8"/>
            <color indexed="8"/>
            <rFont val="Tahoma"/>
            <family val="2"/>
          </rPr>
          <t xml:space="preserve">non donné dans l'exemple (construit proportionellement)
</t>
        </r>
      </text>
    </comment>
    <comment ref="A21" authorId="0" shapeId="0">
      <text>
        <r>
          <rPr>
            <sz val="8"/>
            <color indexed="8"/>
            <rFont val="Tahoma"/>
            <family val="2"/>
          </rPr>
          <t xml:space="preserve">non donné dans l'exemple (construit proportionellement)
</t>
        </r>
      </text>
    </comment>
    <comment ref="A40" authorId="0" shapeId="0">
      <text>
        <r>
          <rPr>
            <sz val="8"/>
            <color indexed="8"/>
            <rFont val="Tahoma"/>
            <family val="2"/>
          </rPr>
          <t xml:space="preserve">assumption: technologie branche,mathematiquement la  plus facile
</t>
        </r>
      </text>
    </comment>
    <comment ref="A45" authorId="0" shapeId="0">
      <text>
        <r>
          <rPr>
            <sz val="8"/>
            <color indexed="8"/>
            <rFont val="Tahoma"/>
            <family val="2"/>
          </rPr>
          <t xml:space="preserve">matrice de transformation en cas de technologie produit
</t>
        </r>
      </text>
    </comment>
  </commentList>
</comments>
</file>

<file path=xl/sharedStrings.xml><?xml version="1.0" encoding="utf-8"?>
<sst xmlns="http://schemas.openxmlformats.org/spreadsheetml/2006/main" count="398" uniqueCount="121">
  <si>
    <t>RES</t>
  </si>
  <si>
    <t>EMP</t>
  </si>
  <si>
    <t>USE-MATRIX (matrice des emplois)</t>
  </si>
  <si>
    <t>a</t>
  </si>
  <si>
    <t>b</t>
  </si>
  <si>
    <t>com</t>
  </si>
  <si>
    <t>P</t>
  </si>
  <si>
    <t>imp</t>
  </si>
  <si>
    <t xml:space="preserve">total </t>
  </si>
  <si>
    <t>ind.</t>
  </si>
  <si>
    <t>total</t>
  </si>
  <si>
    <t>PR.</t>
  </si>
  <si>
    <t>res</t>
  </si>
  <si>
    <t>CI</t>
  </si>
  <si>
    <t>final</t>
  </si>
  <si>
    <t>tot</t>
  </si>
  <si>
    <t>D21-D31</t>
  </si>
  <si>
    <t>Tax D29</t>
  </si>
  <si>
    <t>sub D39</t>
  </si>
  <si>
    <t>com.</t>
  </si>
  <si>
    <t>commerce</t>
  </si>
  <si>
    <t>taxes (D29)</t>
  </si>
  <si>
    <t>sub (D39)</t>
  </si>
  <si>
    <t>VA</t>
  </si>
  <si>
    <t xml:space="preserve">                    '-6,4 = -15*135 / 315</t>
  </si>
  <si>
    <t>taxes (D21 - D31)</t>
  </si>
  <si>
    <t>MATRICE (1)</t>
  </si>
  <si>
    <t>124,3 = 135 -6,4 - 4,3</t>
  </si>
  <si>
    <t>= 260 / 300</t>
  </si>
  <si>
    <t>Imports</t>
  </si>
  <si>
    <t>IND</t>
  </si>
  <si>
    <t>IC</t>
  </si>
  <si>
    <t>inverse de la matrice D'</t>
  </si>
  <si>
    <t xml:space="preserve"> 260 / 270 = 0,963</t>
  </si>
  <si>
    <t>produit</t>
  </si>
  <si>
    <t>împôt sur prod (D21 - D31)</t>
  </si>
  <si>
    <t xml:space="preserve"> - rémunérations</t>
  </si>
  <si>
    <t xml:space="preserve"> - EBE</t>
  </si>
  <si>
    <t>Production</t>
  </si>
  <si>
    <t>Total ressources</t>
  </si>
  <si>
    <t>emp</t>
  </si>
  <si>
    <t>TES au prix de. base</t>
  </si>
  <si>
    <t>impôts sur P.</t>
  </si>
  <si>
    <t>REM</t>
  </si>
  <si>
    <t>EBE</t>
  </si>
  <si>
    <t>marges de commerce</t>
  </si>
  <si>
    <t>D' (rapport des productions en ligne )</t>
  </si>
  <si>
    <t xml:space="preserve"> - impôts (D29 )</t>
  </si>
  <si>
    <t xml:space="preserve"> - subventions (D39)</t>
  </si>
  <si>
    <t>PIB</t>
  </si>
  <si>
    <t>voir la matrice de prodcution</t>
  </si>
  <si>
    <t>MAKE-MATRIX (matrice de production) C</t>
  </si>
  <si>
    <t>TVA</t>
  </si>
  <si>
    <t>EN JAUNE : DONNEES DU SCHEMA PRECEDENT</t>
  </si>
  <si>
    <t>EN VERT : PASSAGE AU PRIX d'ACQUISITION</t>
  </si>
  <si>
    <t>EN ROSE : TEI</t>
  </si>
  <si>
    <t>emploi</t>
  </si>
  <si>
    <t>comm.</t>
  </si>
  <si>
    <t>marge</t>
  </si>
  <si>
    <t>EN BLEU : COMPTES D'EXPLOITATION</t>
  </si>
  <si>
    <t>MATRICE (A)</t>
  </si>
  <si>
    <t>empl. final</t>
  </si>
  <si>
    <t>Produit Matriciel (A) * C'</t>
  </si>
  <si>
    <r>
      <t>Produit Matriciel (A) *( D')</t>
    </r>
    <r>
      <rPr>
        <i/>
        <vertAlign val="superscript"/>
        <sz val="14"/>
        <rFont val="Arial"/>
        <family val="2"/>
      </rPr>
      <t>-1</t>
    </r>
  </si>
  <si>
    <t xml:space="preserve">                               AUTRES RESSOURCES</t>
  </si>
  <si>
    <t>TEI (2)</t>
  </si>
  <si>
    <t>TEF (3)</t>
  </si>
  <si>
    <t>branches d'activités (U.P.H.)</t>
  </si>
  <si>
    <t>PROD</t>
  </si>
  <si>
    <t>import</t>
  </si>
  <si>
    <t>MC</t>
  </si>
  <si>
    <t>impôts</t>
  </si>
  <si>
    <t>emplois</t>
  </si>
  <si>
    <t>offre</t>
  </si>
  <si>
    <t>finaux</t>
  </si>
  <si>
    <t>C.E.B. (4)</t>
  </si>
  <si>
    <t>REM.</t>
  </si>
  <si>
    <t>PROD.</t>
  </si>
  <si>
    <t xml:space="preserve"> TABLEAU DES RESSOURCES EN PRODUITS (1)</t>
  </si>
  <si>
    <t>TABLEAU DES EMPLOIS EN PRODUITS</t>
  </si>
  <si>
    <t xml:space="preserve">    MATRICE DE PRODUCTION</t>
  </si>
  <si>
    <t xml:space="preserve">   AUTRES RESSOURCES</t>
  </si>
  <si>
    <t>secteurs d'activités</t>
  </si>
  <si>
    <t>tot.</t>
  </si>
  <si>
    <t xml:space="preserve">remarque : le TEI et les CEB sont calculés ici implicitement </t>
  </si>
  <si>
    <t>en multipliant la structure de la matrice de production</t>
  </si>
  <si>
    <t xml:space="preserve">                    '-5,6 = -15*118,6 / 315 (voir tableau précédent)</t>
  </si>
  <si>
    <t>109,2 = 118,6 -5,6 - 3,8 (voir tableau précédent 118,6 : CI du produit a par le secteur a)</t>
  </si>
  <si>
    <t>C' (rapport des productions en colonne )</t>
  </si>
  <si>
    <t>par le TEI produit-branche et les CEB de la matrice précédente</t>
  </si>
  <si>
    <t>structure de la matrice de production en ligne</t>
  </si>
  <si>
    <t>transposé de la matrice C'</t>
  </si>
  <si>
    <t>Total</t>
  </si>
  <si>
    <t>Matrice PSB</t>
  </si>
  <si>
    <t>Secteur A</t>
  </si>
  <si>
    <t>Secteur B</t>
  </si>
  <si>
    <t>Secteur C</t>
  </si>
  <si>
    <t>résultats</t>
  </si>
  <si>
    <t>salaires</t>
  </si>
  <si>
    <t>Produit A</t>
  </si>
  <si>
    <t>comparatifs</t>
  </si>
  <si>
    <t>Produit B</t>
  </si>
  <si>
    <t>Produit C</t>
  </si>
  <si>
    <t>ratio Sal/prod</t>
  </si>
  <si>
    <t>Matrice C'</t>
  </si>
  <si>
    <t>1/ Technologie secteur</t>
  </si>
  <si>
    <t xml:space="preserve">Or total connu </t>
  </si>
  <si>
    <t>69,7 = 70,4 * 81,3/82,1</t>
  </si>
  <si>
    <t>étape intermédiaire</t>
  </si>
  <si>
    <t>recalage</t>
  </si>
  <si>
    <t>=0,291*40</t>
  </si>
  <si>
    <t>Matrice D'</t>
  </si>
  <si>
    <t>Branche A</t>
  </si>
  <si>
    <t>Branche B</t>
  </si>
  <si>
    <t>Branche C</t>
  </si>
  <si>
    <t>étape de calcul</t>
  </si>
  <si>
    <t xml:space="preserve">2/ Technologie, secteur d'arrivée </t>
  </si>
  <si>
    <t>3/ Technologie produit</t>
  </si>
  <si>
    <t>1/ TRE DECOMPOSÉ AVEC D29 et D39</t>
  </si>
  <si>
    <t>2/ TES Français sans décomposition D29, D39</t>
  </si>
  <si>
    <t>3/ TRE ÉTRANGER SANS DÉCOMPOSITION D29, D39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</si>
</sst>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75" formatCode="0.000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14"/>
      <name val="Arial"/>
      <family val="2"/>
    </font>
    <font>
      <sz val="8"/>
      <color indexed="8"/>
      <name val="Tahoma"/>
      <family val="2"/>
    </font>
    <font>
      <i/>
      <vertAlign val="superscript"/>
      <sz val="14"/>
      <name val="Arial"/>
      <family val="2"/>
    </font>
    <font>
      <sz val="10"/>
      <color indexed="41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indexed="10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2"/>
      <color indexed="10"/>
      <name val="Arial"/>
      <family val="2"/>
    </font>
    <font>
      <sz val="2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11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34"/>
      </patternFill>
    </fill>
    <fill>
      <patternFill patternType="solid">
        <fgColor indexed="42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7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/>
      <right style="thick">
        <color indexed="12"/>
      </right>
      <top/>
      <bottom/>
      <diagonal/>
    </border>
    <border>
      <left style="thick">
        <color indexed="64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74" fontId="3" fillId="0" borderId="0" xfId="0" applyNumberFormat="1" applyFont="1" applyBorder="1" applyAlignment="1">
      <alignment horizontal="center"/>
    </xf>
    <xf numFmtId="174" fontId="3" fillId="0" borderId="10" xfId="0" applyNumberFormat="1" applyFont="1" applyBorder="1" applyAlignment="1">
      <alignment horizontal="center"/>
    </xf>
    <xf numFmtId="174" fontId="3" fillId="0" borderId="13" xfId="0" applyNumberFormat="1" applyFont="1" applyBorder="1" applyAlignment="1">
      <alignment horizontal="center"/>
    </xf>
    <xf numFmtId="174" fontId="3" fillId="0" borderId="1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174" fontId="3" fillId="0" borderId="16" xfId="0" applyNumberFormat="1" applyFont="1" applyBorder="1" applyAlignment="1">
      <alignment horizontal="center"/>
    </xf>
    <xf numFmtId="174" fontId="3" fillId="0" borderId="17" xfId="0" applyNumberFormat="1" applyFont="1" applyBorder="1" applyAlignment="1">
      <alignment horizontal="center"/>
    </xf>
    <xf numFmtId="174" fontId="3" fillId="0" borderId="1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174" fontId="3" fillId="3" borderId="0" xfId="0" applyNumberFormat="1" applyFont="1" applyFill="1" applyBorder="1" applyAlignment="1">
      <alignment horizontal="center"/>
    </xf>
    <xf numFmtId="174" fontId="3" fillId="0" borderId="0" xfId="0" applyNumberFormat="1" applyFont="1" applyFill="1" applyBorder="1" applyAlignment="1">
      <alignment horizontal="center"/>
    </xf>
    <xf numFmtId="174" fontId="3" fillId="0" borderId="10" xfId="0" applyNumberFormat="1" applyFont="1" applyFill="1" applyBorder="1" applyAlignment="1">
      <alignment horizontal="center"/>
    </xf>
    <xf numFmtId="174" fontId="3" fillId="0" borderId="13" xfId="0" applyNumberFormat="1" applyFont="1" applyFill="1" applyBorder="1" applyAlignment="1">
      <alignment horizontal="center"/>
    </xf>
    <xf numFmtId="174" fontId="3" fillId="0" borderId="1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0" xfId="0" applyFont="1" applyFill="1" applyAlignment="1"/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0" xfId="0" applyFont="1" applyFill="1" applyAlignment="1"/>
    <xf numFmtId="0" fontId="4" fillId="0" borderId="0" xfId="0" applyFont="1"/>
    <xf numFmtId="0" fontId="6" fillId="0" borderId="0" xfId="0" applyFont="1"/>
    <xf numFmtId="0" fontId="4" fillId="0" borderId="18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174" fontId="4" fillId="0" borderId="0" xfId="0" applyNumberFormat="1" applyFont="1" applyFill="1" applyBorder="1" applyAlignment="1">
      <alignment horizontal="center"/>
    </xf>
    <xf numFmtId="174" fontId="4" fillId="0" borderId="10" xfId="0" applyNumberFormat="1" applyFont="1" applyFill="1" applyBorder="1" applyAlignment="1">
      <alignment horizontal="center"/>
    </xf>
    <xf numFmtId="174" fontId="4" fillId="3" borderId="0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4" fillId="0" borderId="24" xfId="0" applyFont="1" applyFill="1" applyBorder="1"/>
    <xf numFmtId="174" fontId="4" fillId="0" borderId="13" xfId="0" applyNumberFormat="1" applyFont="1" applyFill="1" applyBorder="1" applyAlignment="1">
      <alignment horizontal="center"/>
    </xf>
    <xf numFmtId="174" fontId="0" fillId="0" borderId="13" xfId="0" applyNumberFormat="1" applyBorder="1" applyAlignment="1">
      <alignment horizontal="center"/>
    </xf>
    <xf numFmtId="174" fontId="0" fillId="0" borderId="14" xfId="0" applyNumberFormat="1" applyBorder="1" applyAlignment="1">
      <alignment horizontal="center"/>
    </xf>
    <xf numFmtId="175" fontId="3" fillId="0" borderId="18" xfId="0" applyNumberFormat="1" applyFont="1" applyFill="1" applyBorder="1" applyAlignment="1">
      <alignment horizontal="center"/>
    </xf>
    <xf numFmtId="175" fontId="3" fillId="0" borderId="6" xfId="0" applyNumberFormat="1" applyFont="1" applyFill="1" applyBorder="1" applyAlignment="1">
      <alignment horizontal="center"/>
    </xf>
    <xf numFmtId="175" fontId="3" fillId="0" borderId="8" xfId="0" applyNumberFormat="1" applyFont="1" applyFill="1" applyBorder="1" applyAlignment="1">
      <alignment horizontal="center"/>
    </xf>
    <xf numFmtId="175" fontId="3" fillId="0" borderId="11" xfId="0" applyNumberFormat="1" applyFont="1" applyFill="1" applyBorder="1" applyAlignment="1">
      <alignment horizontal="center"/>
    </xf>
    <xf numFmtId="175" fontId="3" fillId="0" borderId="1" xfId="0" applyNumberFormat="1" applyFont="1" applyFill="1" applyBorder="1" applyAlignment="1">
      <alignment horizontal="center"/>
    </xf>
    <xf numFmtId="175" fontId="3" fillId="0" borderId="23" xfId="0" applyNumberFormat="1" applyFont="1" applyFill="1" applyBorder="1" applyAlignment="1">
      <alignment horizontal="center"/>
    </xf>
    <xf numFmtId="175" fontId="3" fillId="0" borderId="12" xfId="0" applyNumberFormat="1" applyFont="1" applyFill="1" applyBorder="1" applyAlignment="1">
      <alignment horizontal="center"/>
    </xf>
    <xf numFmtId="175" fontId="3" fillId="0" borderId="25" xfId="0" applyNumberFormat="1" applyFont="1" applyFill="1" applyBorder="1" applyAlignment="1">
      <alignment horizontal="center"/>
    </xf>
    <xf numFmtId="175" fontId="3" fillId="0" borderId="26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75" fontId="3" fillId="0" borderId="27" xfId="0" applyNumberFormat="1" applyFont="1" applyFill="1" applyBorder="1" applyAlignment="1">
      <alignment horizontal="center"/>
    </xf>
    <xf numFmtId="175" fontId="3" fillId="0" borderId="28" xfId="0" applyNumberFormat="1" applyFont="1" applyFill="1" applyBorder="1" applyAlignment="1">
      <alignment horizontal="center"/>
    </xf>
    <xf numFmtId="175" fontId="3" fillId="0" borderId="29" xfId="0" applyNumberFormat="1" applyFont="1" applyFill="1" applyBorder="1" applyAlignment="1">
      <alignment horizontal="center"/>
    </xf>
    <xf numFmtId="175" fontId="3" fillId="0" borderId="30" xfId="0" applyNumberFormat="1" applyFont="1" applyFill="1" applyBorder="1" applyAlignment="1">
      <alignment horizontal="center"/>
    </xf>
    <xf numFmtId="175" fontId="3" fillId="0" borderId="31" xfId="0" applyNumberFormat="1" applyFont="1" applyFill="1" applyBorder="1" applyAlignment="1">
      <alignment horizontal="center"/>
    </xf>
    <xf numFmtId="175" fontId="3" fillId="0" borderId="32" xfId="0" applyNumberFormat="1" applyFont="1" applyFill="1" applyBorder="1" applyAlignment="1">
      <alignment horizontal="center"/>
    </xf>
    <xf numFmtId="175" fontId="3" fillId="0" borderId="33" xfId="0" applyNumberFormat="1" applyFont="1" applyFill="1" applyBorder="1" applyAlignment="1">
      <alignment horizontal="center"/>
    </xf>
    <xf numFmtId="175" fontId="3" fillId="0" borderId="34" xfId="0" applyNumberFormat="1" applyFont="1" applyFill="1" applyBorder="1" applyAlignment="1">
      <alignment horizontal="center"/>
    </xf>
    <xf numFmtId="175" fontId="3" fillId="0" borderId="35" xfId="0" applyNumberFormat="1" applyFont="1" applyFill="1" applyBorder="1" applyAlignment="1">
      <alignment horizontal="center"/>
    </xf>
    <xf numFmtId="175" fontId="3" fillId="0" borderId="0" xfId="0" applyNumberFormat="1" applyFont="1" applyFill="1" applyAlignment="1">
      <alignment horizontal="center"/>
    </xf>
    <xf numFmtId="175" fontId="3" fillId="0" borderId="16" xfId="0" applyNumberFormat="1" applyFont="1" applyFill="1" applyBorder="1" applyAlignment="1">
      <alignment horizontal="center"/>
    </xf>
    <xf numFmtId="175" fontId="3" fillId="0" borderId="17" xfId="0" applyNumberFormat="1" applyFont="1" applyFill="1" applyBorder="1" applyAlignment="1">
      <alignment horizontal="center"/>
    </xf>
    <xf numFmtId="175" fontId="3" fillId="0" borderId="0" xfId="0" applyNumberFormat="1" applyFont="1" applyFill="1" applyBorder="1" applyAlignment="1">
      <alignment horizontal="center"/>
    </xf>
    <xf numFmtId="175" fontId="3" fillId="0" borderId="10" xfId="0" applyNumberFormat="1" applyFont="1" applyFill="1" applyBorder="1" applyAlignment="1">
      <alignment horizontal="center"/>
    </xf>
    <xf numFmtId="175" fontId="3" fillId="0" borderId="13" xfId="0" applyNumberFormat="1" applyFont="1" applyFill="1" applyBorder="1" applyAlignment="1">
      <alignment horizontal="center"/>
    </xf>
    <xf numFmtId="175" fontId="3" fillId="0" borderId="14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right"/>
    </xf>
    <xf numFmtId="0" fontId="4" fillId="0" borderId="30" xfId="0" applyFont="1" applyFill="1" applyBorder="1" applyAlignment="1">
      <alignment horizontal="left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9" fillId="10" borderId="0" xfId="0" applyFont="1" applyFill="1"/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174" fontId="4" fillId="9" borderId="0" xfId="0" applyNumberFormat="1" applyFont="1" applyFill="1" applyBorder="1" applyAlignment="1">
      <alignment horizontal="center"/>
    </xf>
    <xf numFmtId="174" fontId="4" fillId="9" borderId="10" xfId="0" applyNumberFormat="1" applyFont="1" applyFill="1" applyBorder="1" applyAlignment="1">
      <alignment horizontal="center"/>
    </xf>
    <xf numFmtId="174" fontId="4" fillId="13" borderId="0" xfId="0" applyNumberFormat="1" applyFont="1" applyFill="1" applyBorder="1" applyAlignment="1">
      <alignment horizontal="center"/>
    </xf>
    <xf numFmtId="0" fontId="10" fillId="14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Continuous"/>
    </xf>
    <xf numFmtId="0" fontId="2" fillId="14" borderId="46" xfId="0" applyFont="1" applyFill="1" applyBorder="1" applyAlignment="1">
      <alignment horizontal="center"/>
    </xf>
    <xf numFmtId="0" fontId="10" fillId="14" borderId="47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centerContinuous"/>
    </xf>
    <xf numFmtId="0" fontId="10" fillId="0" borderId="48" xfId="0" applyFont="1" applyBorder="1"/>
    <xf numFmtId="0" fontId="1" fillId="0" borderId="49" xfId="0" applyFont="1" applyFill="1" applyBorder="1" applyAlignment="1">
      <alignment horizontal="centerContinuous"/>
    </xf>
    <xf numFmtId="0" fontId="1" fillId="14" borderId="50" xfId="0" applyFont="1" applyFill="1" applyBorder="1" applyAlignment="1">
      <alignment horizontal="center"/>
    </xf>
    <xf numFmtId="0" fontId="10" fillId="14" borderId="51" xfId="0" applyFont="1" applyFill="1" applyBorder="1" applyAlignment="1">
      <alignment horizontal="center"/>
    </xf>
    <xf numFmtId="0" fontId="11" fillId="14" borderId="5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14" borderId="53" xfId="0" applyFont="1" applyFill="1" applyBorder="1" applyAlignment="1">
      <alignment horizontal="center"/>
    </xf>
    <xf numFmtId="0" fontId="2" fillId="14" borderId="54" xfId="0" applyFont="1" applyFill="1" applyBorder="1" applyAlignment="1">
      <alignment horizontal="center"/>
    </xf>
    <xf numFmtId="0" fontId="2" fillId="14" borderId="55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Continuous"/>
    </xf>
    <xf numFmtId="0" fontId="12" fillId="0" borderId="56" xfId="0" applyFont="1" applyFill="1" applyBorder="1" applyAlignment="1">
      <alignment horizontal="centerContinuous"/>
    </xf>
    <xf numFmtId="0" fontId="12" fillId="0" borderId="57" xfId="0" applyFont="1" applyFill="1" applyBorder="1" applyAlignment="1">
      <alignment horizontal="centerContinuous"/>
    </xf>
    <xf numFmtId="0" fontId="10" fillId="14" borderId="58" xfId="0" applyFont="1" applyFill="1" applyBorder="1" applyAlignment="1">
      <alignment horizontal="center"/>
    </xf>
    <xf numFmtId="0" fontId="10" fillId="14" borderId="59" xfId="0" applyFont="1" applyFill="1" applyBorder="1" applyAlignment="1">
      <alignment horizontal="center"/>
    </xf>
    <xf numFmtId="0" fontId="2" fillId="14" borderId="60" xfId="0" applyFont="1" applyFill="1" applyBorder="1" applyAlignment="1">
      <alignment horizontal="right"/>
    </xf>
    <xf numFmtId="0" fontId="2" fillId="15" borderId="61" xfId="0" applyFont="1" applyFill="1" applyBorder="1" applyAlignment="1">
      <alignment horizontal="center"/>
    </xf>
    <xf numFmtId="0" fontId="2" fillId="15" borderId="62" xfId="0" applyFont="1" applyFill="1" applyBorder="1" applyAlignment="1">
      <alignment horizontal="center"/>
    </xf>
    <xf numFmtId="0" fontId="2" fillId="10" borderId="63" xfId="0" applyFont="1" applyFill="1" applyBorder="1" applyAlignment="1">
      <alignment horizontal="center"/>
    </xf>
    <xf numFmtId="0" fontId="2" fillId="10" borderId="64" xfId="0" applyFont="1" applyFill="1" applyBorder="1" applyAlignment="1">
      <alignment horizontal="center"/>
    </xf>
    <xf numFmtId="0" fontId="2" fillId="10" borderId="65" xfId="0" applyFont="1" applyFill="1" applyBorder="1" applyAlignment="1">
      <alignment horizontal="center"/>
    </xf>
    <xf numFmtId="0" fontId="2" fillId="11" borderId="66" xfId="0" applyFont="1" applyFill="1" applyBorder="1" applyAlignment="1">
      <alignment horizontal="center"/>
    </xf>
    <xf numFmtId="0" fontId="2" fillId="14" borderId="66" xfId="0" applyFont="1" applyFill="1" applyBorder="1" applyAlignment="1">
      <alignment horizontal="center"/>
    </xf>
    <xf numFmtId="0" fontId="2" fillId="14" borderId="67" xfId="0" applyFont="1" applyFill="1" applyBorder="1" applyAlignment="1">
      <alignment horizontal="right"/>
    </xf>
    <xf numFmtId="0" fontId="2" fillId="10" borderId="68" xfId="0" applyFont="1" applyFill="1" applyBorder="1" applyAlignment="1">
      <alignment horizontal="center"/>
    </xf>
    <xf numFmtId="0" fontId="2" fillId="10" borderId="61" xfId="0" applyFont="1" applyFill="1" applyBorder="1" applyAlignment="1">
      <alignment horizontal="center"/>
    </xf>
    <xf numFmtId="0" fontId="2" fillId="10" borderId="69" xfId="0" applyFont="1" applyFill="1" applyBorder="1" applyAlignment="1">
      <alignment horizontal="center"/>
    </xf>
    <xf numFmtId="0" fontId="2" fillId="14" borderId="67" xfId="0" applyFont="1" applyFill="1" applyBorder="1" applyAlignment="1">
      <alignment horizontal="center"/>
    </xf>
    <xf numFmtId="0" fontId="2" fillId="15" borderId="62" xfId="0" applyFont="1" applyFill="1" applyBorder="1"/>
    <xf numFmtId="0" fontId="2" fillId="10" borderId="69" xfId="0" applyFont="1" applyFill="1" applyBorder="1"/>
    <xf numFmtId="0" fontId="2" fillId="11" borderId="66" xfId="0" applyFont="1" applyFill="1" applyBorder="1"/>
    <xf numFmtId="0" fontId="2" fillId="0" borderId="66" xfId="0" applyFont="1" applyBorder="1"/>
    <xf numFmtId="0" fontId="2" fillId="0" borderId="67" xfId="0" applyFont="1" applyBorder="1" applyAlignment="1">
      <alignment horizontal="center"/>
    </xf>
    <xf numFmtId="174" fontId="2" fillId="10" borderId="61" xfId="0" applyNumberFormat="1" applyFont="1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10" borderId="54" xfId="0" applyFont="1" applyFill="1" applyBorder="1" applyAlignment="1">
      <alignment horizontal="center"/>
    </xf>
    <xf numFmtId="0" fontId="2" fillId="11" borderId="59" xfId="0" applyFont="1" applyFill="1" applyBorder="1" applyAlignment="1">
      <alignment horizontal="center"/>
    </xf>
    <xf numFmtId="0" fontId="2" fillId="14" borderId="59" xfId="0" applyFont="1" applyFill="1" applyBorder="1" applyAlignment="1">
      <alignment horizontal="center"/>
    </xf>
    <xf numFmtId="0" fontId="2" fillId="14" borderId="71" xfId="0" applyFont="1" applyFill="1" applyBorder="1" applyAlignment="1">
      <alignment horizontal="center"/>
    </xf>
    <xf numFmtId="0" fontId="2" fillId="15" borderId="72" xfId="0" applyFont="1" applyFill="1" applyBorder="1" applyAlignment="1">
      <alignment horizontal="center"/>
    </xf>
    <xf numFmtId="0" fontId="2" fillId="15" borderId="73" xfId="0" applyFont="1" applyFill="1" applyBorder="1" applyAlignment="1">
      <alignment horizontal="center"/>
    </xf>
    <xf numFmtId="0" fontId="2" fillId="10" borderId="74" xfId="0" applyFont="1" applyFill="1" applyBorder="1" applyAlignment="1">
      <alignment horizontal="center"/>
    </xf>
    <xf numFmtId="174" fontId="2" fillId="10" borderId="72" xfId="0" applyNumberFormat="1" applyFont="1" applyFill="1" applyBorder="1" applyAlignment="1">
      <alignment horizontal="center"/>
    </xf>
    <xf numFmtId="0" fontId="2" fillId="11" borderId="75" xfId="0" applyFont="1" applyFill="1" applyBorder="1" applyAlignment="1">
      <alignment horizontal="center"/>
    </xf>
    <xf numFmtId="0" fontId="2" fillId="14" borderId="75" xfId="0" applyFont="1" applyFill="1" applyBorder="1" applyAlignment="1">
      <alignment horizontal="center"/>
    </xf>
    <xf numFmtId="0" fontId="2" fillId="14" borderId="0" xfId="0" applyFont="1" applyFill="1" applyBorder="1" applyAlignment="1">
      <alignment horizontal="center"/>
    </xf>
    <xf numFmtId="0" fontId="2" fillId="16" borderId="76" xfId="0" applyFont="1" applyFill="1" applyBorder="1" applyAlignment="1">
      <alignment horizontal="center"/>
    </xf>
    <xf numFmtId="174" fontId="2" fillId="16" borderId="77" xfId="0" applyNumberFormat="1" applyFont="1" applyFill="1" applyBorder="1" applyAlignment="1">
      <alignment horizontal="center"/>
    </xf>
    <xf numFmtId="0" fontId="2" fillId="16" borderId="78" xfId="0" applyFont="1" applyFill="1" applyBorder="1" applyAlignment="1">
      <alignment horizontal="center"/>
    </xf>
    <xf numFmtId="0" fontId="10" fillId="0" borderId="0" xfId="0" applyFont="1"/>
    <xf numFmtId="0" fontId="1" fillId="14" borderId="0" xfId="0" applyFont="1" applyFill="1" applyBorder="1" applyAlignment="1">
      <alignment horizontal="center"/>
    </xf>
    <xf numFmtId="0" fontId="2" fillId="16" borderId="79" xfId="0" applyFont="1" applyFill="1" applyBorder="1" applyAlignment="1">
      <alignment horizontal="center"/>
    </xf>
    <xf numFmtId="174" fontId="2" fillId="16" borderId="61" xfId="0" applyNumberFormat="1" applyFont="1" applyFill="1" applyBorder="1" applyAlignment="1">
      <alignment horizontal="center"/>
    </xf>
    <xf numFmtId="0" fontId="2" fillId="16" borderId="69" xfId="0" applyFont="1" applyFill="1" applyBorder="1" applyAlignment="1">
      <alignment horizontal="center"/>
    </xf>
    <xf numFmtId="0" fontId="2" fillId="16" borderId="80" xfId="0" applyFont="1" applyFill="1" applyBorder="1" applyAlignment="1">
      <alignment horizontal="center"/>
    </xf>
    <xf numFmtId="0" fontId="2" fillId="16" borderId="81" xfId="0" applyFont="1" applyFill="1" applyBorder="1" applyAlignment="1">
      <alignment horizontal="center"/>
    </xf>
    <xf numFmtId="0" fontId="2" fillId="14" borderId="82" xfId="0" applyFont="1" applyFill="1" applyBorder="1" applyAlignment="1">
      <alignment horizontal="center"/>
    </xf>
    <xf numFmtId="0" fontId="2" fillId="14" borderId="83" xfId="0" applyFont="1" applyFill="1" applyBorder="1" applyAlignment="1">
      <alignment horizontal="center"/>
    </xf>
    <xf numFmtId="0" fontId="2" fillId="14" borderId="84" xfId="0" applyFont="1" applyFill="1" applyBorder="1" applyAlignment="1">
      <alignment horizontal="center"/>
    </xf>
    <xf numFmtId="0" fontId="2" fillId="14" borderId="85" xfId="0" applyFont="1" applyFill="1" applyBorder="1" applyAlignment="1">
      <alignment horizontal="center"/>
    </xf>
    <xf numFmtId="0" fontId="1" fillId="14" borderId="86" xfId="0" applyFont="1" applyFill="1" applyBorder="1" applyAlignment="1">
      <alignment horizontal="center"/>
    </xf>
    <xf numFmtId="0" fontId="1" fillId="14" borderId="87" xfId="0" applyFont="1" applyFill="1" applyBorder="1" applyAlignment="1">
      <alignment horizontal="center"/>
    </xf>
    <xf numFmtId="0" fontId="11" fillId="14" borderId="88" xfId="0" applyFont="1" applyFill="1" applyBorder="1" applyAlignment="1">
      <alignment horizontal="center"/>
    </xf>
    <xf numFmtId="0" fontId="13" fillId="0" borderId="86" xfId="0" applyFont="1" applyFill="1" applyBorder="1" applyAlignment="1">
      <alignment horizontal="centerContinuous"/>
    </xf>
    <xf numFmtId="0" fontId="13" fillId="0" borderId="89" xfId="0" applyFont="1" applyFill="1" applyBorder="1" applyAlignment="1">
      <alignment horizontal="centerContinuous"/>
    </xf>
    <xf numFmtId="0" fontId="13" fillId="0" borderId="87" xfId="0" applyFont="1" applyFill="1" applyBorder="1" applyAlignment="1">
      <alignment horizontal="centerContinuous"/>
    </xf>
    <xf numFmtId="0" fontId="11" fillId="14" borderId="90" xfId="0" applyFont="1" applyFill="1" applyBorder="1" applyAlignment="1">
      <alignment horizontal="center"/>
    </xf>
    <xf numFmtId="0" fontId="1" fillId="0" borderId="91" xfId="0" applyFont="1" applyBorder="1"/>
    <xf numFmtId="0" fontId="10" fillId="0" borderId="91" xfId="0" applyFont="1" applyBorder="1"/>
    <xf numFmtId="0" fontId="1" fillId="14" borderId="89" xfId="0" applyFont="1" applyFill="1" applyBorder="1" applyAlignment="1">
      <alignment horizontal="center"/>
    </xf>
    <xf numFmtId="0" fontId="14" fillId="0" borderId="92" xfId="0" applyFont="1" applyFill="1" applyBorder="1" applyAlignment="1"/>
    <xf numFmtId="0" fontId="14" fillId="0" borderId="48" xfId="0" applyFont="1" applyFill="1" applyBorder="1" applyAlignment="1"/>
    <xf numFmtId="0" fontId="14" fillId="0" borderId="49" xfId="0" applyFont="1" applyFill="1" applyBorder="1" applyAlignment="1"/>
    <xf numFmtId="0" fontId="14" fillId="0" borderId="0" xfId="0" applyFont="1" applyFill="1" applyBorder="1" applyAlignment="1"/>
    <xf numFmtId="0" fontId="1" fillId="0" borderId="92" xfId="0" applyFont="1" applyFill="1" applyBorder="1" applyAlignment="1">
      <alignment horizontal="centerContinuous"/>
    </xf>
    <xf numFmtId="0" fontId="10" fillId="14" borderId="93" xfId="0" applyFont="1" applyFill="1" applyBorder="1" applyAlignment="1">
      <alignment horizontal="center"/>
    </xf>
    <xf numFmtId="0" fontId="15" fillId="0" borderId="94" xfId="0" applyFont="1" applyFill="1" applyBorder="1" applyAlignment="1">
      <alignment horizontal="centerContinuous"/>
    </xf>
    <xf numFmtId="0" fontId="2" fillId="0" borderId="57" xfId="0" applyFont="1" applyFill="1" applyBorder="1" applyAlignment="1">
      <alignment horizontal="centerContinuous"/>
    </xf>
    <xf numFmtId="0" fontId="3" fillId="0" borderId="56" xfId="0" applyFont="1" applyFill="1" applyBorder="1" applyAlignment="1">
      <alignment horizontal="centerContinuous"/>
    </xf>
    <xf numFmtId="0" fontId="3" fillId="0" borderId="57" xfId="0" applyFont="1" applyFill="1" applyBorder="1" applyAlignment="1">
      <alignment horizontal="centerContinuous"/>
    </xf>
    <xf numFmtId="0" fontId="2" fillId="10" borderId="95" xfId="0" applyFont="1" applyFill="1" applyBorder="1" applyAlignment="1">
      <alignment horizontal="right"/>
    </xf>
    <xf numFmtId="0" fontId="2" fillId="10" borderId="96" xfId="0" applyFont="1" applyFill="1" applyBorder="1" applyAlignment="1">
      <alignment horizontal="center"/>
    </xf>
    <xf numFmtId="0" fontId="2" fillId="10" borderId="97" xfId="0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0" fontId="2" fillId="0" borderId="69" xfId="0" applyFont="1" applyFill="1" applyBorder="1" applyAlignment="1">
      <alignment horizontal="center"/>
    </xf>
    <xf numFmtId="0" fontId="2" fillId="10" borderId="98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10" borderId="99" xfId="0" applyFont="1" applyFill="1" applyBorder="1" applyAlignment="1">
      <alignment horizontal="right"/>
    </xf>
    <xf numFmtId="0" fontId="2" fillId="10" borderId="100" xfId="0" applyFont="1" applyFill="1" applyBorder="1" applyAlignment="1">
      <alignment horizontal="center"/>
    </xf>
    <xf numFmtId="0" fontId="2" fillId="10" borderId="101" xfId="0" applyFont="1" applyFill="1" applyBorder="1" applyAlignment="1">
      <alignment horizontal="center"/>
    </xf>
    <xf numFmtId="0" fontId="2" fillId="10" borderId="79" xfId="0" applyFont="1" applyFill="1" applyBorder="1" applyAlignment="1">
      <alignment horizontal="center"/>
    </xf>
    <xf numFmtId="0" fontId="2" fillId="10" borderId="99" xfId="0" applyFont="1" applyFill="1" applyBorder="1" applyAlignment="1">
      <alignment horizontal="center"/>
    </xf>
    <xf numFmtId="0" fontId="2" fillId="10" borderId="100" xfId="0" applyFont="1" applyFill="1" applyBorder="1"/>
    <xf numFmtId="0" fontId="2" fillId="10" borderId="61" xfId="0" applyFont="1" applyFill="1" applyBorder="1"/>
    <xf numFmtId="0" fontId="2" fillId="0" borderId="69" xfId="0" applyFont="1" applyFill="1" applyBorder="1"/>
    <xf numFmtId="0" fontId="2" fillId="0" borderId="66" xfId="0" applyFont="1" applyFill="1" applyBorder="1"/>
    <xf numFmtId="0" fontId="1" fillId="0" borderId="69" xfId="0" applyFont="1" applyFill="1" applyBorder="1" applyAlignment="1">
      <alignment horizontal="center"/>
    </xf>
    <xf numFmtId="0" fontId="1" fillId="14" borderId="66" xfId="0" applyFont="1" applyFill="1" applyBorder="1" applyAlignment="1">
      <alignment horizontal="center"/>
    </xf>
    <xf numFmtId="0" fontId="2" fillId="10" borderId="53" xfId="0" applyFont="1" applyFill="1" applyBorder="1" applyAlignment="1">
      <alignment horizontal="center"/>
    </xf>
    <xf numFmtId="0" fontId="1" fillId="14" borderId="59" xfId="0" applyFont="1" applyFill="1" applyBorder="1" applyAlignment="1">
      <alignment horizontal="center"/>
    </xf>
    <xf numFmtId="0" fontId="2" fillId="10" borderId="102" xfId="0" applyFont="1" applyFill="1" applyBorder="1" applyAlignment="1">
      <alignment horizontal="center"/>
    </xf>
    <xf numFmtId="1" fontId="2" fillId="10" borderId="103" xfId="0" applyNumberFormat="1" applyFont="1" applyFill="1" applyBorder="1" applyAlignment="1">
      <alignment horizontal="center"/>
    </xf>
    <xf numFmtId="0" fontId="2" fillId="10" borderId="104" xfId="0" applyFont="1" applyFill="1" applyBorder="1" applyAlignment="1">
      <alignment horizontal="center"/>
    </xf>
    <xf numFmtId="0" fontId="2" fillId="0" borderId="74" xfId="0" applyFont="1" applyFill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0" fontId="1" fillId="0" borderId="81" xfId="0" applyFont="1" applyFill="1" applyBorder="1" applyAlignment="1">
      <alignment horizontal="center"/>
    </xf>
    <xf numFmtId="0" fontId="2" fillId="10" borderId="80" xfId="0" applyFont="1" applyFill="1" applyBorder="1" applyAlignment="1">
      <alignment horizontal="center"/>
    </xf>
    <xf numFmtId="0" fontId="2" fillId="10" borderId="81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/>
    </xf>
    <xf numFmtId="0" fontId="1" fillId="14" borderId="75" xfId="0" applyFont="1" applyFill="1" applyBorder="1" applyAlignment="1">
      <alignment horizontal="center"/>
    </xf>
    <xf numFmtId="0" fontId="1" fillId="17" borderId="0" xfId="0" applyFont="1" applyFill="1" applyAlignment="1"/>
    <xf numFmtId="0" fontId="16" fillId="17" borderId="0" xfId="0" applyFont="1" applyFill="1"/>
    <xf numFmtId="0" fontId="1" fillId="17" borderId="0" xfId="0" applyFont="1" applyFill="1" applyBorder="1" applyAlignment="1"/>
    <xf numFmtId="0" fontId="17" fillId="17" borderId="0" xfId="0" applyFont="1" applyFill="1" applyAlignment="1"/>
    <xf numFmtId="0" fontId="1" fillId="17" borderId="0" xfId="0" applyFont="1" applyFill="1" applyBorder="1" applyAlignment="1">
      <alignment horizontal="center"/>
    </xf>
    <xf numFmtId="0" fontId="2" fillId="10" borderId="76" xfId="0" applyFont="1" applyFill="1" applyBorder="1" applyAlignment="1">
      <alignment horizontal="center"/>
    </xf>
    <xf numFmtId="174" fontId="2" fillId="10" borderId="77" xfId="0" applyNumberFormat="1" applyFont="1" applyFill="1" applyBorder="1" applyAlignment="1">
      <alignment horizontal="center"/>
    </xf>
    <xf numFmtId="0" fontId="17" fillId="17" borderId="0" xfId="0" applyFont="1" applyFill="1"/>
    <xf numFmtId="0" fontId="1" fillId="17" borderId="0" xfId="0" applyFont="1" applyFill="1" applyBorder="1"/>
    <xf numFmtId="0" fontId="2" fillId="10" borderId="83" xfId="0" applyFont="1" applyFill="1" applyBorder="1" applyAlignment="1">
      <alignment horizontal="center"/>
    </xf>
    <xf numFmtId="174" fontId="2" fillId="10" borderId="84" xfId="0" applyNumberFormat="1" applyFont="1" applyFill="1" applyBorder="1" applyAlignment="1">
      <alignment horizontal="center"/>
    </xf>
    <xf numFmtId="174" fontId="2" fillId="8" borderId="1" xfId="0" applyNumberFormat="1" applyFont="1" applyFill="1" applyBorder="1" applyAlignment="1">
      <alignment horizontal="center"/>
    </xf>
    <xf numFmtId="174" fontId="2" fillId="11" borderId="1" xfId="0" applyNumberFormat="1" applyFont="1" applyFill="1" applyBorder="1" applyAlignment="1">
      <alignment horizontal="center"/>
    </xf>
    <xf numFmtId="174" fontId="2" fillId="12" borderId="1" xfId="0" applyNumberFormat="1" applyFont="1" applyFill="1" applyBorder="1" applyAlignment="1">
      <alignment horizontal="center"/>
    </xf>
    <xf numFmtId="0" fontId="0" fillId="18" borderId="0" xfId="0" applyFill="1"/>
    <xf numFmtId="174" fontId="3" fillId="15" borderId="0" xfId="0" applyNumberFormat="1" applyFont="1" applyFill="1" applyBorder="1" applyAlignment="1">
      <alignment horizontal="center"/>
    </xf>
    <xf numFmtId="174" fontId="3" fillId="8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0" xfId="0" applyFont="1"/>
    <xf numFmtId="0" fontId="2" fillId="0" borderId="10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106" xfId="0" applyFont="1" applyBorder="1"/>
    <xf numFmtId="0" fontId="2" fillId="0" borderId="0" xfId="0" applyFont="1" applyBorder="1" applyAlignment="1"/>
    <xf numFmtId="0" fontId="2" fillId="0" borderId="107" xfId="0" applyFont="1" applyBorder="1"/>
    <xf numFmtId="174" fontId="2" fillId="0" borderId="0" xfId="0" applyNumberFormat="1" applyFont="1" applyFill="1" applyBorder="1" applyAlignment="1">
      <alignment horizontal="center"/>
    </xf>
    <xf numFmtId="175" fontId="2" fillId="0" borderId="0" xfId="0" applyNumberFormat="1" applyFont="1" applyFill="1" applyBorder="1" applyAlignment="1">
      <alignment horizontal="center"/>
    </xf>
    <xf numFmtId="0" fontId="2" fillId="0" borderId="108" xfId="0" applyFont="1" applyBorder="1"/>
    <xf numFmtId="0" fontId="2" fillId="0" borderId="109" xfId="0" applyFont="1" applyBorder="1"/>
    <xf numFmtId="0" fontId="2" fillId="18" borderId="106" xfId="0" applyFont="1" applyFill="1" applyBorder="1"/>
    <xf numFmtId="0" fontId="2" fillId="18" borderId="0" xfId="0" applyFont="1" applyFill="1" applyBorder="1"/>
    <xf numFmtId="174" fontId="2" fillId="0" borderId="107" xfId="0" applyNumberFormat="1" applyFont="1" applyBorder="1" applyAlignment="1">
      <alignment horizontal="center"/>
    </xf>
    <xf numFmtId="174" fontId="2" fillId="0" borderId="110" xfId="0" applyNumberFormat="1" applyFont="1" applyBorder="1" applyAlignment="1">
      <alignment horizontal="center"/>
    </xf>
    <xf numFmtId="0" fontId="2" fillId="18" borderId="105" xfId="0" applyFont="1" applyFill="1" applyBorder="1"/>
    <xf numFmtId="0" fontId="2" fillId="18" borderId="46" xfId="0" applyFont="1" applyFill="1" applyBorder="1"/>
    <xf numFmtId="174" fontId="2" fillId="0" borderId="47" xfId="0" applyNumberFormat="1" applyFont="1" applyBorder="1" applyAlignment="1">
      <alignment horizontal="center"/>
    </xf>
    <xf numFmtId="0" fontId="2" fillId="0" borderId="0" xfId="0" quotePrefix="1" applyFont="1" applyBorder="1"/>
    <xf numFmtId="0" fontId="18" fillId="0" borderId="0" xfId="0" applyFont="1" applyBorder="1"/>
    <xf numFmtId="174" fontId="18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174" fontId="2" fillId="0" borderId="0" xfId="0" applyNumberFormat="1" applyFont="1" applyFill="1" applyAlignment="1">
      <alignment horizontal="center"/>
    </xf>
    <xf numFmtId="174" fontId="2" fillId="10" borderId="0" xfId="0" applyNumberFormat="1" applyFont="1" applyFill="1" applyBorder="1" applyAlignment="1">
      <alignment horizontal="center"/>
    </xf>
    <xf numFmtId="0" fontId="2" fillId="0" borderId="106" xfId="0" quotePrefix="1" applyFont="1" applyBorder="1"/>
    <xf numFmtId="174" fontId="2" fillId="18" borderId="0" xfId="0" applyNumberFormat="1" applyFont="1" applyFill="1" applyBorder="1" applyAlignment="1">
      <alignment horizontal="center"/>
    </xf>
    <xf numFmtId="174" fontId="2" fillId="18" borderId="0" xfId="0" applyNumberFormat="1" applyFont="1" applyFill="1" applyAlignment="1">
      <alignment horizontal="center"/>
    </xf>
    <xf numFmtId="0" fontId="2" fillId="0" borderId="108" xfId="0" applyFont="1" applyFill="1" applyBorder="1"/>
    <xf numFmtId="0" fontId="2" fillId="0" borderId="0" xfId="0" applyFont="1" applyFill="1"/>
    <xf numFmtId="0" fontId="2" fillId="0" borderId="46" xfId="0" applyFont="1" applyBorder="1" applyAlignment="1">
      <alignment horizontal="center"/>
    </xf>
    <xf numFmtId="0" fontId="0" fillId="0" borderId="0" xfId="0" applyBorder="1"/>
    <xf numFmtId="0" fontId="2" fillId="0" borderId="109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1" xfId="0" applyBorder="1"/>
    <xf numFmtId="0" fontId="0" fillId="0" borderId="112" xfId="0" applyBorder="1"/>
    <xf numFmtId="0" fontId="0" fillId="0" borderId="113" xfId="0" applyBorder="1"/>
    <xf numFmtId="0" fontId="0" fillId="0" borderId="106" xfId="0" applyBorder="1"/>
    <xf numFmtId="0" fontId="0" fillId="0" borderId="114" xfId="0" applyBorder="1"/>
    <xf numFmtId="0" fontId="0" fillId="0" borderId="115" xfId="0" applyBorder="1"/>
    <xf numFmtId="0" fontId="0" fillId="0" borderId="116" xfId="0" applyBorder="1"/>
    <xf numFmtId="0" fontId="0" fillId="0" borderId="117" xfId="0" applyBorder="1"/>
    <xf numFmtId="0" fontId="0" fillId="0" borderId="118" xfId="0" applyBorder="1"/>
    <xf numFmtId="0" fontId="0" fillId="0" borderId="112" xfId="0" applyFill="1" applyBorder="1" applyAlignment="1">
      <alignment horizontal="center"/>
    </xf>
    <xf numFmtId="0" fontId="0" fillId="0" borderId="119" xfId="0" applyBorder="1"/>
    <xf numFmtId="0" fontId="0" fillId="0" borderId="120" xfId="0" applyBorder="1"/>
    <xf numFmtId="0" fontId="1" fillId="0" borderId="0" xfId="0" applyFont="1" applyFill="1" applyBorder="1"/>
    <xf numFmtId="174" fontId="1" fillId="8" borderId="1" xfId="0" applyNumberFormat="1" applyFont="1" applyFill="1" applyBorder="1" applyAlignment="1">
      <alignment horizontal="center"/>
    </xf>
    <xf numFmtId="174" fontId="1" fillId="2" borderId="1" xfId="0" applyNumberFormat="1" applyFont="1" applyFill="1" applyBorder="1" applyAlignment="1">
      <alignment horizontal="center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7</xdr:row>
      <xdr:rowOff>228600</xdr:rowOff>
    </xdr:from>
    <xdr:to>
      <xdr:col>10</xdr:col>
      <xdr:colOff>68580</xdr:colOff>
      <xdr:row>13</xdr:row>
      <xdr:rowOff>137160</xdr:rowOff>
    </xdr:to>
    <xdr:sp macro="" textlink="">
      <xdr:nvSpPr>
        <xdr:cNvPr id="1045" name="Ligne 1">
          <a:extLst>
            <a:ext uri="{FF2B5EF4-FFF2-40B4-BE49-F238E27FC236}">
              <a16:creationId xmlns:a16="http://schemas.microsoft.com/office/drawing/2014/main" id="{CE1160F6-B9C7-4EFE-B783-67AD2B68B4EE}"/>
            </a:ext>
          </a:extLst>
        </xdr:cNvPr>
        <xdr:cNvSpPr>
          <a:spLocks noChangeShapeType="1"/>
        </xdr:cNvSpPr>
      </xdr:nvSpPr>
      <xdr:spPr bwMode="auto">
        <a:xfrm flipH="1" flipV="1">
          <a:off x="838200" y="2049780"/>
          <a:ext cx="6545580" cy="141732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137160</xdr:colOff>
      <xdr:row>28</xdr:row>
      <xdr:rowOff>114300</xdr:rowOff>
    </xdr:from>
    <xdr:to>
      <xdr:col>6</xdr:col>
      <xdr:colOff>7620</xdr:colOff>
      <xdr:row>28</xdr:row>
      <xdr:rowOff>114300</xdr:rowOff>
    </xdr:to>
    <xdr:sp macro="" textlink="">
      <xdr:nvSpPr>
        <xdr:cNvPr id="1046" name="Line 15">
          <a:extLst>
            <a:ext uri="{FF2B5EF4-FFF2-40B4-BE49-F238E27FC236}">
              <a16:creationId xmlns:a16="http://schemas.microsoft.com/office/drawing/2014/main" id="{9256AF1D-4F55-4832-93AD-10652AC391F3}"/>
            </a:ext>
          </a:extLst>
        </xdr:cNvPr>
        <xdr:cNvSpPr>
          <a:spLocks noChangeShapeType="1"/>
        </xdr:cNvSpPr>
      </xdr:nvSpPr>
      <xdr:spPr bwMode="auto">
        <a:xfrm flipV="1">
          <a:off x="3794760" y="6461760"/>
          <a:ext cx="601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441960</xdr:colOff>
      <xdr:row>23</xdr:row>
      <xdr:rowOff>167640</xdr:rowOff>
    </xdr:from>
    <xdr:to>
      <xdr:col>7</xdr:col>
      <xdr:colOff>129540</xdr:colOff>
      <xdr:row>30</xdr:row>
      <xdr:rowOff>83820</xdr:rowOff>
    </xdr:to>
    <xdr:sp macro="" textlink="">
      <xdr:nvSpPr>
        <xdr:cNvPr id="1047" name="Line 16">
          <a:extLst>
            <a:ext uri="{FF2B5EF4-FFF2-40B4-BE49-F238E27FC236}">
              <a16:creationId xmlns:a16="http://schemas.microsoft.com/office/drawing/2014/main" id="{7317F4C5-B264-4E6E-91A5-B2FAF3F95020}"/>
            </a:ext>
          </a:extLst>
        </xdr:cNvPr>
        <xdr:cNvSpPr>
          <a:spLocks noChangeShapeType="1"/>
        </xdr:cNvSpPr>
      </xdr:nvSpPr>
      <xdr:spPr bwMode="auto">
        <a:xfrm flipH="1" flipV="1">
          <a:off x="1173480" y="5554980"/>
          <a:ext cx="4076700" cy="12725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44</xdr:row>
      <xdr:rowOff>68580</xdr:rowOff>
    </xdr:from>
    <xdr:to>
      <xdr:col>10</xdr:col>
      <xdr:colOff>99060</xdr:colOff>
      <xdr:row>47</xdr:row>
      <xdr:rowOff>220980</xdr:rowOff>
    </xdr:to>
    <xdr:sp macro="" textlink="">
      <xdr:nvSpPr>
        <xdr:cNvPr id="1048" name="Line 17">
          <a:extLst>
            <a:ext uri="{FF2B5EF4-FFF2-40B4-BE49-F238E27FC236}">
              <a16:creationId xmlns:a16="http://schemas.microsoft.com/office/drawing/2014/main" id="{1D70ECCE-03DB-418F-A838-375394494333}"/>
            </a:ext>
          </a:extLst>
        </xdr:cNvPr>
        <xdr:cNvSpPr>
          <a:spLocks noChangeShapeType="1"/>
        </xdr:cNvSpPr>
      </xdr:nvSpPr>
      <xdr:spPr bwMode="auto">
        <a:xfrm flipH="1" flipV="1">
          <a:off x="883920" y="9692640"/>
          <a:ext cx="6530340" cy="739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426720</xdr:colOff>
      <xdr:row>44</xdr:row>
      <xdr:rowOff>350520</xdr:rowOff>
    </xdr:from>
    <xdr:to>
      <xdr:col>15</xdr:col>
      <xdr:colOff>495300</xdr:colOff>
      <xdr:row>44</xdr:row>
      <xdr:rowOff>350520</xdr:rowOff>
    </xdr:to>
    <xdr:sp macro="" textlink="">
      <xdr:nvSpPr>
        <xdr:cNvPr id="1049" name="Line 18">
          <a:extLst>
            <a:ext uri="{FF2B5EF4-FFF2-40B4-BE49-F238E27FC236}">
              <a16:creationId xmlns:a16="http://schemas.microsoft.com/office/drawing/2014/main" id="{76C94BD0-46D2-4450-983F-756353B60F9B}"/>
            </a:ext>
          </a:extLst>
        </xdr:cNvPr>
        <xdr:cNvSpPr>
          <a:spLocks noChangeShapeType="1"/>
        </xdr:cNvSpPr>
      </xdr:nvSpPr>
      <xdr:spPr bwMode="auto">
        <a:xfrm flipH="1" flipV="1">
          <a:off x="9936480" y="982218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29</xdr:row>
      <xdr:rowOff>182880</xdr:rowOff>
    </xdr:from>
    <xdr:to>
      <xdr:col>4</xdr:col>
      <xdr:colOff>579120</xdr:colOff>
      <xdr:row>32</xdr:row>
      <xdr:rowOff>167640</xdr:rowOff>
    </xdr:to>
    <xdr:sp macro="" textlink="">
      <xdr:nvSpPr>
        <xdr:cNvPr id="2111" name="Ligne 6">
          <a:extLst>
            <a:ext uri="{FF2B5EF4-FFF2-40B4-BE49-F238E27FC236}">
              <a16:creationId xmlns:a16="http://schemas.microsoft.com/office/drawing/2014/main" id="{9B5CBF79-C8E3-4111-8135-9FC012A4C7E8}"/>
            </a:ext>
          </a:extLst>
        </xdr:cNvPr>
        <xdr:cNvSpPr>
          <a:spLocks noChangeShapeType="1"/>
        </xdr:cNvSpPr>
      </xdr:nvSpPr>
      <xdr:spPr bwMode="auto">
        <a:xfrm flipH="1" flipV="1">
          <a:off x="6149340" y="6652260"/>
          <a:ext cx="739140" cy="6477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49</xdr:row>
      <xdr:rowOff>144780</xdr:rowOff>
    </xdr:from>
    <xdr:to>
      <xdr:col>3</xdr:col>
      <xdr:colOff>30480</xdr:colOff>
      <xdr:row>52</xdr:row>
      <xdr:rowOff>91440</xdr:rowOff>
    </xdr:to>
    <xdr:sp macro="" textlink="">
      <xdr:nvSpPr>
        <xdr:cNvPr id="2112" name="Ligne 7">
          <a:extLst>
            <a:ext uri="{FF2B5EF4-FFF2-40B4-BE49-F238E27FC236}">
              <a16:creationId xmlns:a16="http://schemas.microsoft.com/office/drawing/2014/main" id="{10C5C890-6154-4657-B344-06FDC29B9A4E}"/>
            </a:ext>
          </a:extLst>
        </xdr:cNvPr>
        <xdr:cNvSpPr>
          <a:spLocks noChangeShapeType="1"/>
        </xdr:cNvSpPr>
      </xdr:nvSpPr>
      <xdr:spPr bwMode="auto">
        <a:xfrm>
          <a:off x="4846320" y="11087100"/>
          <a:ext cx="419100" cy="64008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106680</xdr:colOff>
      <xdr:row>15</xdr:row>
      <xdr:rowOff>99060</xdr:rowOff>
    </xdr:from>
    <xdr:to>
      <xdr:col>1</xdr:col>
      <xdr:colOff>220980</xdr:colOff>
      <xdr:row>19</xdr:row>
      <xdr:rowOff>53340</xdr:rowOff>
    </xdr:to>
    <xdr:sp macro="" textlink="">
      <xdr:nvSpPr>
        <xdr:cNvPr id="2113" name="Ligne 10">
          <a:extLst>
            <a:ext uri="{FF2B5EF4-FFF2-40B4-BE49-F238E27FC236}">
              <a16:creationId xmlns:a16="http://schemas.microsoft.com/office/drawing/2014/main" id="{D771066D-D481-4FE3-8FEA-88DFF11BF105}"/>
            </a:ext>
          </a:extLst>
        </xdr:cNvPr>
        <xdr:cNvSpPr>
          <a:spLocks noChangeShapeType="1"/>
        </xdr:cNvSpPr>
      </xdr:nvSpPr>
      <xdr:spPr bwMode="auto">
        <a:xfrm flipV="1">
          <a:off x="3192780" y="3467100"/>
          <a:ext cx="114300" cy="84582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929640</xdr:colOff>
      <xdr:row>40</xdr:row>
      <xdr:rowOff>106680</xdr:rowOff>
    </xdr:from>
    <xdr:to>
      <xdr:col>4</xdr:col>
      <xdr:colOff>525780</xdr:colOff>
      <xdr:row>40</xdr:row>
      <xdr:rowOff>106680</xdr:rowOff>
    </xdr:to>
    <xdr:sp macro="" textlink="">
      <xdr:nvSpPr>
        <xdr:cNvPr id="2114" name="Ligne 12">
          <a:extLst>
            <a:ext uri="{FF2B5EF4-FFF2-40B4-BE49-F238E27FC236}">
              <a16:creationId xmlns:a16="http://schemas.microsoft.com/office/drawing/2014/main" id="{D5D35CA5-8F81-4EEC-8CF3-3B8DC0B56E2B}"/>
            </a:ext>
          </a:extLst>
        </xdr:cNvPr>
        <xdr:cNvSpPr>
          <a:spLocks noChangeShapeType="1"/>
        </xdr:cNvSpPr>
      </xdr:nvSpPr>
      <xdr:spPr bwMode="auto">
        <a:xfrm>
          <a:off x="4015740" y="9044940"/>
          <a:ext cx="28194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861060</xdr:colOff>
      <xdr:row>52</xdr:row>
      <xdr:rowOff>175260</xdr:rowOff>
    </xdr:from>
    <xdr:to>
      <xdr:col>6</xdr:col>
      <xdr:colOff>60960</xdr:colOff>
      <xdr:row>64</xdr:row>
      <xdr:rowOff>91440</xdr:rowOff>
    </xdr:to>
    <xdr:sp macro="" textlink="">
      <xdr:nvSpPr>
        <xdr:cNvPr id="2115" name="Ligne 14">
          <a:extLst>
            <a:ext uri="{FF2B5EF4-FFF2-40B4-BE49-F238E27FC236}">
              <a16:creationId xmlns:a16="http://schemas.microsoft.com/office/drawing/2014/main" id="{1328E473-7B8A-4F33-9B15-CC281A343F44}"/>
            </a:ext>
          </a:extLst>
        </xdr:cNvPr>
        <xdr:cNvSpPr>
          <a:spLocks noChangeShapeType="1"/>
        </xdr:cNvSpPr>
      </xdr:nvSpPr>
      <xdr:spPr bwMode="auto">
        <a:xfrm flipV="1">
          <a:off x="3947160" y="11811000"/>
          <a:ext cx="4572000" cy="257556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2682240</xdr:colOff>
      <xdr:row>27</xdr:row>
      <xdr:rowOff>182880</xdr:rowOff>
    </xdr:from>
    <xdr:to>
      <xdr:col>1</xdr:col>
      <xdr:colOff>693420</xdr:colOff>
      <xdr:row>38</xdr:row>
      <xdr:rowOff>182880</xdr:rowOff>
    </xdr:to>
    <xdr:sp macro="" textlink="">
      <xdr:nvSpPr>
        <xdr:cNvPr id="2116" name="Line 57">
          <a:extLst>
            <a:ext uri="{FF2B5EF4-FFF2-40B4-BE49-F238E27FC236}">
              <a16:creationId xmlns:a16="http://schemas.microsoft.com/office/drawing/2014/main" id="{22FA4CD5-3ECE-4A74-B47D-CFEE6F972C9F}"/>
            </a:ext>
          </a:extLst>
        </xdr:cNvPr>
        <xdr:cNvSpPr>
          <a:spLocks noChangeShapeType="1"/>
        </xdr:cNvSpPr>
      </xdr:nvSpPr>
      <xdr:spPr bwMode="auto">
        <a:xfrm flipV="1">
          <a:off x="2682240" y="6210300"/>
          <a:ext cx="1097280" cy="24384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914400</xdr:colOff>
      <xdr:row>29</xdr:row>
      <xdr:rowOff>182880</xdr:rowOff>
    </xdr:from>
    <xdr:to>
      <xdr:col>4</xdr:col>
      <xdr:colOff>579120</xdr:colOff>
      <xdr:row>32</xdr:row>
      <xdr:rowOff>167640</xdr:rowOff>
    </xdr:to>
    <xdr:sp macro="" textlink="">
      <xdr:nvSpPr>
        <xdr:cNvPr id="3167" name="Ligne 4">
          <a:extLst>
            <a:ext uri="{FF2B5EF4-FFF2-40B4-BE49-F238E27FC236}">
              <a16:creationId xmlns:a16="http://schemas.microsoft.com/office/drawing/2014/main" id="{5EE81A94-E9A6-4441-B9DF-9849E0EA72D5}"/>
            </a:ext>
          </a:extLst>
        </xdr:cNvPr>
        <xdr:cNvSpPr>
          <a:spLocks noChangeShapeType="1"/>
        </xdr:cNvSpPr>
      </xdr:nvSpPr>
      <xdr:spPr bwMode="auto">
        <a:xfrm flipH="1" flipV="1">
          <a:off x="6103620" y="6667500"/>
          <a:ext cx="739140" cy="6477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49</xdr:row>
      <xdr:rowOff>137160</xdr:rowOff>
    </xdr:from>
    <xdr:to>
      <xdr:col>3</xdr:col>
      <xdr:colOff>30480</xdr:colOff>
      <xdr:row>52</xdr:row>
      <xdr:rowOff>91440</xdr:rowOff>
    </xdr:to>
    <xdr:sp macro="" textlink="">
      <xdr:nvSpPr>
        <xdr:cNvPr id="3168" name="Ligne 5">
          <a:extLst>
            <a:ext uri="{FF2B5EF4-FFF2-40B4-BE49-F238E27FC236}">
              <a16:creationId xmlns:a16="http://schemas.microsoft.com/office/drawing/2014/main" id="{2161238D-C703-4183-800D-5FCE0C4636A2}"/>
            </a:ext>
          </a:extLst>
        </xdr:cNvPr>
        <xdr:cNvSpPr>
          <a:spLocks noChangeShapeType="1"/>
        </xdr:cNvSpPr>
      </xdr:nvSpPr>
      <xdr:spPr bwMode="auto">
        <a:xfrm>
          <a:off x="4800600" y="11041380"/>
          <a:ext cx="419100" cy="66294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106680</xdr:colOff>
      <xdr:row>15</xdr:row>
      <xdr:rowOff>99060</xdr:rowOff>
    </xdr:from>
    <xdr:to>
      <xdr:col>1</xdr:col>
      <xdr:colOff>220980</xdr:colOff>
      <xdr:row>19</xdr:row>
      <xdr:rowOff>53340</xdr:rowOff>
    </xdr:to>
    <xdr:sp macro="" textlink="">
      <xdr:nvSpPr>
        <xdr:cNvPr id="3169" name="Ligne 7">
          <a:extLst>
            <a:ext uri="{FF2B5EF4-FFF2-40B4-BE49-F238E27FC236}">
              <a16:creationId xmlns:a16="http://schemas.microsoft.com/office/drawing/2014/main" id="{6B12B28B-CDFD-42CF-AE6D-2013B1D020C4}"/>
            </a:ext>
          </a:extLst>
        </xdr:cNvPr>
        <xdr:cNvSpPr>
          <a:spLocks noChangeShapeType="1"/>
        </xdr:cNvSpPr>
      </xdr:nvSpPr>
      <xdr:spPr bwMode="auto">
        <a:xfrm flipV="1">
          <a:off x="3147060" y="3467100"/>
          <a:ext cx="114300" cy="84582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929640</xdr:colOff>
      <xdr:row>40</xdr:row>
      <xdr:rowOff>106680</xdr:rowOff>
    </xdr:from>
    <xdr:to>
      <xdr:col>4</xdr:col>
      <xdr:colOff>525780</xdr:colOff>
      <xdr:row>40</xdr:row>
      <xdr:rowOff>106680</xdr:rowOff>
    </xdr:to>
    <xdr:sp macro="" textlink="">
      <xdr:nvSpPr>
        <xdr:cNvPr id="3170" name="Ligne 8">
          <a:extLst>
            <a:ext uri="{FF2B5EF4-FFF2-40B4-BE49-F238E27FC236}">
              <a16:creationId xmlns:a16="http://schemas.microsoft.com/office/drawing/2014/main" id="{54CB19FB-83CB-44CC-B5FA-2D0468016838}"/>
            </a:ext>
          </a:extLst>
        </xdr:cNvPr>
        <xdr:cNvSpPr>
          <a:spLocks noChangeShapeType="1"/>
        </xdr:cNvSpPr>
      </xdr:nvSpPr>
      <xdr:spPr bwMode="auto">
        <a:xfrm>
          <a:off x="3970020" y="9060180"/>
          <a:ext cx="28194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861060</xdr:colOff>
      <xdr:row>52</xdr:row>
      <xdr:rowOff>175260</xdr:rowOff>
    </xdr:from>
    <xdr:to>
      <xdr:col>6</xdr:col>
      <xdr:colOff>60960</xdr:colOff>
      <xdr:row>64</xdr:row>
      <xdr:rowOff>121920</xdr:rowOff>
    </xdr:to>
    <xdr:sp macro="" textlink="">
      <xdr:nvSpPr>
        <xdr:cNvPr id="3171" name="Ligne 9">
          <a:extLst>
            <a:ext uri="{FF2B5EF4-FFF2-40B4-BE49-F238E27FC236}">
              <a16:creationId xmlns:a16="http://schemas.microsoft.com/office/drawing/2014/main" id="{80F6EE73-127C-4E78-81A6-985CE3AA9AAF}"/>
            </a:ext>
          </a:extLst>
        </xdr:cNvPr>
        <xdr:cNvSpPr>
          <a:spLocks noChangeShapeType="1"/>
        </xdr:cNvSpPr>
      </xdr:nvSpPr>
      <xdr:spPr bwMode="auto">
        <a:xfrm flipV="1">
          <a:off x="3901440" y="11788140"/>
          <a:ext cx="4572000" cy="259842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49</xdr:row>
      <xdr:rowOff>137160</xdr:rowOff>
    </xdr:from>
    <xdr:to>
      <xdr:col>3</xdr:col>
      <xdr:colOff>30480</xdr:colOff>
      <xdr:row>52</xdr:row>
      <xdr:rowOff>91440</xdr:rowOff>
    </xdr:to>
    <xdr:sp macro="" textlink="">
      <xdr:nvSpPr>
        <xdr:cNvPr id="3172" name="Line 84">
          <a:extLst>
            <a:ext uri="{FF2B5EF4-FFF2-40B4-BE49-F238E27FC236}">
              <a16:creationId xmlns:a16="http://schemas.microsoft.com/office/drawing/2014/main" id="{BA5E4A4E-FE1C-455D-902D-0D06A1D0A260}"/>
            </a:ext>
          </a:extLst>
        </xdr:cNvPr>
        <xdr:cNvSpPr>
          <a:spLocks noChangeShapeType="1"/>
        </xdr:cNvSpPr>
      </xdr:nvSpPr>
      <xdr:spPr bwMode="auto">
        <a:xfrm>
          <a:off x="4800600" y="11041380"/>
          <a:ext cx="419100" cy="66294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929640</xdr:colOff>
      <xdr:row>40</xdr:row>
      <xdr:rowOff>106680</xdr:rowOff>
    </xdr:from>
    <xdr:to>
      <xdr:col>4</xdr:col>
      <xdr:colOff>525780</xdr:colOff>
      <xdr:row>40</xdr:row>
      <xdr:rowOff>106680</xdr:rowOff>
    </xdr:to>
    <xdr:sp macro="" textlink="">
      <xdr:nvSpPr>
        <xdr:cNvPr id="3173" name="Line 85">
          <a:extLst>
            <a:ext uri="{FF2B5EF4-FFF2-40B4-BE49-F238E27FC236}">
              <a16:creationId xmlns:a16="http://schemas.microsoft.com/office/drawing/2014/main" id="{A8A0E73C-F772-4266-A8E7-C4751E0DA091}"/>
            </a:ext>
          </a:extLst>
        </xdr:cNvPr>
        <xdr:cNvSpPr>
          <a:spLocks noChangeShapeType="1"/>
        </xdr:cNvSpPr>
      </xdr:nvSpPr>
      <xdr:spPr bwMode="auto">
        <a:xfrm>
          <a:off x="3970020" y="9060180"/>
          <a:ext cx="2819400" cy="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49</xdr:row>
      <xdr:rowOff>137160</xdr:rowOff>
    </xdr:from>
    <xdr:to>
      <xdr:col>3</xdr:col>
      <xdr:colOff>30480</xdr:colOff>
      <xdr:row>52</xdr:row>
      <xdr:rowOff>91440</xdr:rowOff>
    </xdr:to>
    <xdr:sp macro="" textlink="">
      <xdr:nvSpPr>
        <xdr:cNvPr id="3174" name="Line 86">
          <a:extLst>
            <a:ext uri="{FF2B5EF4-FFF2-40B4-BE49-F238E27FC236}">
              <a16:creationId xmlns:a16="http://schemas.microsoft.com/office/drawing/2014/main" id="{5C660DA0-FD94-48A5-958D-D64087059179}"/>
            </a:ext>
          </a:extLst>
        </xdr:cNvPr>
        <xdr:cNvSpPr>
          <a:spLocks noChangeShapeType="1"/>
        </xdr:cNvSpPr>
      </xdr:nvSpPr>
      <xdr:spPr bwMode="auto">
        <a:xfrm>
          <a:off x="4800600" y="11041380"/>
          <a:ext cx="419100" cy="66294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861060</xdr:colOff>
      <xdr:row>52</xdr:row>
      <xdr:rowOff>175260</xdr:rowOff>
    </xdr:from>
    <xdr:to>
      <xdr:col>6</xdr:col>
      <xdr:colOff>60960</xdr:colOff>
      <xdr:row>64</xdr:row>
      <xdr:rowOff>121920</xdr:rowOff>
    </xdr:to>
    <xdr:sp macro="" textlink="">
      <xdr:nvSpPr>
        <xdr:cNvPr id="3175" name="Line 87">
          <a:extLst>
            <a:ext uri="{FF2B5EF4-FFF2-40B4-BE49-F238E27FC236}">
              <a16:creationId xmlns:a16="http://schemas.microsoft.com/office/drawing/2014/main" id="{296B8768-8BF9-4408-A169-7AE8D9941F06}"/>
            </a:ext>
          </a:extLst>
        </xdr:cNvPr>
        <xdr:cNvSpPr>
          <a:spLocks noChangeShapeType="1"/>
        </xdr:cNvSpPr>
      </xdr:nvSpPr>
      <xdr:spPr bwMode="auto">
        <a:xfrm flipV="1">
          <a:off x="3901440" y="11788140"/>
          <a:ext cx="4572000" cy="259842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49</xdr:row>
      <xdr:rowOff>137160</xdr:rowOff>
    </xdr:from>
    <xdr:to>
      <xdr:col>3</xdr:col>
      <xdr:colOff>30480</xdr:colOff>
      <xdr:row>52</xdr:row>
      <xdr:rowOff>91440</xdr:rowOff>
    </xdr:to>
    <xdr:sp macro="" textlink="">
      <xdr:nvSpPr>
        <xdr:cNvPr id="3176" name="Line 89">
          <a:extLst>
            <a:ext uri="{FF2B5EF4-FFF2-40B4-BE49-F238E27FC236}">
              <a16:creationId xmlns:a16="http://schemas.microsoft.com/office/drawing/2014/main" id="{65E1FE08-629D-4262-AC2C-910609A4B357}"/>
            </a:ext>
          </a:extLst>
        </xdr:cNvPr>
        <xdr:cNvSpPr>
          <a:spLocks noChangeShapeType="1"/>
        </xdr:cNvSpPr>
      </xdr:nvSpPr>
      <xdr:spPr bwMode="auto">
        <a:xfrm>
          <a:off x="4800600" y="11041380"/>
          <a:ext cx="419100" cy="66294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49</xdr:row>
      <xdr:rowOff>137160</xdr:rowOff>
    </xdr:from>
    <xdr:to>
      <xdr:col>3</xdr:col>
      <xdr:colOff>30480</xdr:colOff>
      <xdr:row>52</xdr:row>
      <xdr:rowOff>91440</xdr:rowOff>
    </xdr:to>
    <xdr:sp macro="" textlink="">
      <xdr:nvSpPr>
        <xdr:cNvPr id="3177" name="Line 90">
          <a:extLst>
            <a:ext uri="{FF2B5EF4-FFF2-40B4-BE49-F238E27FC236}">
              <a16:creationId xmlns:a16="http://schemas.microsoft.com/office/drawing/2014/main" id="{FA2DCD9C-B401-42D2-A360-3B02A7E0D134}"/>
            </a:ext>
          </a:extLst>
        </xdr:cNvPr>
        <xdr:cNvSpPr>
          <a:spLocks noChangeShapeType="1"/>
        </xdr:cNvSpPr>
      </xdr:nvSpPr>
      <xdr:spPr bwMode="auto">
        <a:xfrm>
          <a:off x="4800600" y="11041380"/>
          <a:ext cx="419100" cy="66294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2514600</xdr:colOff>
      <xdr:row>27</xdr:row>
      <xdr:rowOff>175260</xdr:rowOff>
    </xdr:from>
    <xdr:to>
      <xdr:col>1</xdr:col>
      <xdr:colOff>518160</xdr:colOff>
      <xdr:row>38</xdr:row>
      <xdr:rowOff>175260</xdr:rowOff>
    </xdr:to>
    <xdr:sp macro="" textlink="">
      <xdr:nvSpPr>
        <xdr:cNvPr id="3178" name="Ligne 6">
          <a:extLst>
            <a:ext uri="{FF2B5EF4-FFF2-40B4-BE49-F238E27FC236}">
              <a16:creationId xmlns:a16="http://schemas.microsoft.com/office/drawing/2014/main" id="{BF29CE96-1BBB-419E-AF3D-C2241873FD6A}"/>
            </a:ext>
          </a:extLst>
        </xdr:cNvPr>
        <xdr:cNvSpPr>
          <a:spLocks noChangeShapeType="1"/>
        </xdr:cNvSpPr>
      </xdr:nvSpPr>
      <xdr:spPr bwMode="auto">
        <a:xfrm flipV="1">
          <a:off x="2514600" y="6217920"/>
          <a:ext cx="1043940" cy="24384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2080260</xdr:colOff>
      <xdr:row>1</xdr:row>
      <xdr:rowOff>76200</xdr:rowOff>
    </xdr:from>
    <xdr:to>
      <xdr:col>1</xdr:col>
      <xdr:colOff>91440</xdr:colOff>
      <xdr:row>12</xdr:row>
      <xdr:rowOff>76200</xdr:rowOff>
    </xdr:to>
    <xdr:sp macro="" textlink="">
      <xdr:nvSpPr>
        <xdr:cNvPr id="3179" name="Ligne 6">
          <a:extLst>
            <a:ext uri="{FF2B5EF4-FFF2-40B4-BE49-F238E27FC236}">
              <a16:creationId xmlns:a16="http://schemas.microsoft.com/office/drawing/2014/main" id="{DE9EEEE2-EFD1-4949-974B-141D26533EDC}"/>
            </a:ext>
          </a:extLst>
        </xdr:cNvPr>
        <xdr:cNvSpPr>
          <a:spLocks noChangeShapeType="1"/>
        </xdr:cNvSpPr>
      </xdr:nvSpPr>
      <xdr:spPr bwMode="auto">
        <a:xfrm flipV="1">
          <a:off x="2080260" y="304800"/>
          <a:ext cx="1051560" cy="24384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815340</xdr:colOff>
      <xdr:row>20</xdr:row>
      <xdr:rowOff>99060</xdr:rowOff>
    </xdr:from>
    <xdr:to>
      <xdr:col>2</xdr:col>
      <xdr:colOff>114300</xdr:colOff>
      <xdr:row>20</xdr:row>
      <xdr:rowOff>106680</xdr:rowOff>
    </xdr:to>
    <xdr:sp macro="" textlink="">
      <xdr:nvSpPr>
        <xdr:cNvPr id="10248" name="Line 1">
          <a:extLst>
            <a:ext uri="{FF2B5EF4-FFF2-40B4-BE49-F238E27FC236}">
              <a16:creationId xmlns:a16="http://schemas.microsoft.com/office/drawing/2014/main" id="{EB0DFDA5-BC20-4730-8DCB-BD25FF39A31C}"/>
            </a:ext>
          </a:extLst>
        </xdr:cNvPr>
        <xdr:cNvSpPr>
          <a:spLocks noChangeShapeType="1"/>
        </xdr:cNvSpPr>
      </xdr:nvSpPr>
      <xdr:spPr bwMode="auto">
        <a:xfrm>
          <a:off x="815340" y="3893820"/>
          <a:ext cx="137160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274320</xdr:colOff>
      <xdr:row>7</xdr:row>
      <xdr:rowOff>68580</xdr:rowOff>
    </xdr:from>
    <xdr:to>
      <xdr:col>2</xdr:col>
      <xdr:colOff>251460</xdr:colOff>
      <xdr:row>19</xdr:row>
      <xdr:rowOff>182880</xdr:rowOff>
    </xdr:to>
    <xdr:sp macro="" textlink="">
      <xdr:nvSpPr>
        <xdr:cNvPr id="10249" name="Line 2">
          <a:extLst>
            <a:ext uri="{FF2B5EF4-FFF2-40B4-BE49-F238E27FC236}">
              <a16:creationId xmlns:a16="http://schemas.microsoft.com/office/drawing/2014/main" id="{969145F2-5617-4423-9E92-99DFEA91FF49}"/>
            </a:ext>
          </a:extLst>
        </xdr:cNvPr>
        <xdr:cNvSpPr>
          <a:spLocks noChangeShapeType="1"/>
        </xdr:cNvSpPr>
      </xdr:nvSpPr>
      <xdr:spPr bwMode="auto">
        <a:xfrm flipH="1">
          <a:off x="274320" y="1386840"/>
          <a:ext cx="204978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17</xdr:row>
      <xdr:rowOff>0</xdr:rowOff>
    </xdr:from>
    <xdr:to>
      <xdr:col>7</xdr:col>
      <xdr:colOff>426720</xdr:colOff>
      <xdr:row>19</xdr:row>
      <xdr:rowOff>144780</xdr:rowOff>
    </xdr:to>
    <xdr:sp macro="" textlink="">
      <xdr:nvSpPr>
        <xdr:cNvPr id="10250" name="Line 3">
          <a:extLst>
            <a:ext uri="{FF2B5EF4-FFF2-40B4-BE49-F238E27FC236}">
              <a16:creationId xmlns:a16="http://schemas.microsoft.com/office/drawing/2014/main" id="{1CA8C0E9-341B-4593-9E33-2ADF14C9F631}"/>
            </a:ext>
          </a:extLst>
        </xdr:cNvPr>
        <xdr:cNvSpPr>
          <a:spLocks noChangeShapeType="1"/>
        </xdr:cNvSpPr>
      </xdr:nvSpPr>
      <xdr:spPr bwMode="auto">
        <a:xfrm flipH="1">
          <a:off x="6019800" y="3223260"/>
          <a:ext cx="289560" cy="525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4</xdr:row>
      <xdr:rowOff>129540</xdr:rowOff>
    </xdr:from>
    <xdr:to>
      <xdr:col>8</xdr:col>
      <xdr:colOff>137160</xdr:colOff>
      <xdr:row>14</xdr:row>
      <xdr:rowOff>182880</xdr:rowOff>
    </xdr:to>
    <xdr:sp macro="" textlink="">
      <xdr:nvSpPr>
        <xdr:cNvPr id="10251" name="Line 4">
          <a:extLst>
            <a:ext uri="{FF2B5EF4-FFF2-40B4-BE49-F238E27FC236}">
              <a16:creationId xmlns:a16="http://schemas.microsoft.com/office/drawing/2014/main" id="{7774FC48-6B00-426A-BA09-B68B11AC6BD1}"/>
            </a:ext>
          </a:extLst>
        </xdr:cNvPr>
        <xdr:cNvSpPr>
          <a:spLocks noChangeShapeType="1"/>
        </xdr:cNvSpPr>
      </xdr:nvSpPr>
      <xdr:spPr bwMode="auto">
        <a:xfrm>
          <a:off x="2148840" y="876300"/>
          <a:ext cx="4602480" cy="1958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807720</xdr:colOff>
      <xdr:row>26</xdr:row>
      <xdr:rowOff>99060</xdr:rowOff>
    </xdr:from>
    <xdr:to>
      <xdr:col>7</xdr:col>
      <xdr:colOff>114300</xdr:colOff>
      <xdr:row>26</xdr:row>
      <xdr:rowOff>106680</xdr:rowOff>
    </xdr:to>
    <xdr:sp macro="" textlink="">
      <xdr:nvSpPr>
        <xdr:cNvPr id="10252" name="Line 5">
          <a:extLst>
            <a:ext uri="{FF2B5EF4-FFF2-40B4-BE49-F238E27FC236}">
              <a16:creationId xmlns:a16="http://schemas.microsoft.com/office/drawing/2014/main" id="{791A6025-DF11-47BA-B901-A40FB9FB57D9}"/>
            </a:ext>
          </a:extLst>
        </xdr:cNvPr>
        <xdr:cNvSpPr>
          <a:spLocks noChangeShapeType="1"/>
        </xdr:cNvSpPr>
      </xdr:nvSpPr>
      <xdr:spPr bwMode="auto">
        <a:xfrm>
          <a:off x="4998720" y="5036820"/>
          <a:ext cx="9982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548640</xdr:colOff>
      <xdr:row>15</xdr:row>
      <xdr:rowOff>121920</xdr:rowOff>
    </xdr:from>
    <xdr:to>
      <xdr:col>7</xdr:col>
      <xdr:colOff>60960</xdr:colOff>
      <xdr:row>22</xdr:row>
      <xdr:rowOff>99060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BAC1F89-2FE6-4BDC-AA41-A3951F388A7A}"/>
            </a:ext>
          </a:extLst>
        </xdr:cNvPr>
        <xdr:cNvSpPr>
          <a:spLocks noChangeShapeType="1"/>
        </xdr:cNvSpPr>
      </xdr:nvSpPr>
      <xdr:spPr bwMode="auto">
        <a:xfrm flipV="1">
          <a:off x="1889760" y="2964180"/>
          <a:ext cx="4053840" cy="1310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topLeftCell="A12" workbookViewId="0">
      <selection activeCell="A35" sqref="A35"/>
    </sheetView>
  </sheetViews>
  <sheetFormatPr baseColWidth="10" defaultRowHeight="13.2" x14ac:dyDescent="0.25"/>
  <cols>
    <col min="1" max="23" width="10.6640625" customWidth="1"/>
  </cols>
  <sheetData>
    <row r="1" spans="1:21" ht="24.6" x14ac:dyDescent="0.4">
      <c r="A1" s="313" t="s">
        <v>118</v>
      </c>
    </row>
    <row r="2" spans="1:21" ht="20.100000000000001" customHeight="1" x14ac:dyDescent="0.3">
      <c r="A2" s="1" t="s">
        <v>0</v>
      </c>
      <c r="B2" s="2" t="s">
        <v>51</v>
      </c>
      <c r="C2" s="2"/>
      <c r="D2" s="2"/>
      <c r="E2" s="2"/>
      <c r="F2" s="1"/>
      <c r="G2" s="1"/>
      <c r="H2" s="3"/>
      <c r="I2" s="3"/>
      <c r="J2" s="1" t="s">
        <v>1</v>
      </c>
      <c r="K2" s="4" t="s">
        <v>2</v>
      </c>
      <c r="L2" s="1"/>
      <c r="M2" s="1"/>
      <c r="N2" s="1"/>
      <c r="O2" s="1"/>
      <c r="P2" s="1"/>
    </row>
    <row r="3" spans="1:21" ht="20.100000000000001" customHeight="1" x14ac:dyDescent="0.3">
      <c r="A3" s="5" t="s">
        <v>30</v>
      </c>
      <c r="B3" s="6" t="s">
        <v>3</v>
      </c>
      <c r="C3" s="6" t="s">
        <v>4</v>
      </c>
      <c r="D3" s="6" t="s">
        <v>5</v>
      </c>
      <c r="E3" s="6" t="s">
        <v>6</v>
      </c>
      <c r="F3" s="3" t="s">
        <v>7</v>
      </c>
      <c r="G3" s="115" t="s">
        <v>58</v>
      </c>
      <c r="H3" s="115" t="s">
        <v>16</v>
      </c>
      <c r="I3" s="1" t="s">
        <v>8</v>
      </c>
      <c r="J3" s="117" t="s">
        <v>9</v>
      </c>
      <c r="K3" s="118" t="s">
        <v>3</v>
      </c>
      <c r="L3" s="118" t="s">
        <v>4</v>
      </c>
      <c r="M3" s="118" t="s">
        <v>19</v>
      </c>
      <c r="N3" s="118" t="s">
        <v>10</v>
      </c>
      <c r="O3" s="7" t="s">
        <v>56</v>
      </c>
      <c r="P3" s="1" t="s">
        <v>10</v>
      </c>
    </row>
    <row r="4" spans="1:21" ht="20.100000000000001" customHeight="1" x14ac:dyDescent="0.3">
      <c r="A4" s="8" t="s">
        <v>11</v>
      </c>
      <c r="B4" s="9"/>
      <c r="C4" s="9"/>
      <c r="D4" s="9"/>
      <c r="E4" s="6"/>
      <c r="F4" s="3"/>
      <c r="G4" s="115"/>
      <c r="H4" s="115" t="s">
        <v>52</v>
      </c>
      <c r="I4" s="1" t="s">
        <v>12</v>
      </c>
      <c r="J4" s="117"/>
      <c r="K4" s="118"/>
      <c r="L4" s="118"/>
      <c r="M4" s="118"/>
      <c r="N4" s="118" t="s">
        <v>13</v>
      </c>
      <c r="O4" s="7" t="s">
        <v>14</v>
      </c>
      <c r="P4" s="1" t="s">
        <v>56</v>
      </c>
    </row>
    <row r="5" spans="1:21" ht="20.100000000000001" customHeight="1" x14ac:dyDescent="0.3">
      <c r="A5" s="6" t="s">
        <v>3</v>
      </c>
      <c r="B5" s="6">
        <v>260</v>
      </c>
      <c r="C5" s="6">
        <v>10</v>
      </c>
      <c r="D5" s="6">
        <v>0</v>
      </c>
      <c r="E5" s="6">
        <f>SUM(B5:D5)</f>
        <v>270</v>
      </c>
      <c r="F5" s="3">
        <v>20</v>
      </c>
      <c r="G5" s="115">
        <v>15</v>
      </c>
      <c r="H5" s="115">
        <v>10</v>
      </c>
      <c r="I5" s="1">
        <f>E5+H5+G5+F5</f>
        <v>315</v>
      </c>
      <c r="J5" s="118" t="s">
        <v>3</v>
      </c>
      <c r="K5" s="256">
        <f>K41</f>
        <v>118.61398929285109</v>
      </c>
      <c r="L5" s="256">
        <f>L41</f>
        <v>43.640946827938699</v>
      </c>
      <c r="M5" s="256">
        <f>M41</f>
        <v>2.7450638792102211</v>
      </c>
      <c r="N5" s="118">
        <f>K5+L5+M5</f>
        <v>165</v>
      </c>
      <c r="O5" s="7">
        <f>315-165</f>
        <v>150</v>
      </c>
      <c r="P5" s="1">
        <f>N5+O5</f>
        <v>315</v>
      </c>
      <c r="R5" s="122"/>
    </row>
    <row r="6" spans="1:21" ht="20.100000000000001" customHeight="1" x14ac:dyDescent="0.3">
      <c r="A6" s="6" t="s">
        <v>4</v>
      </c>
      <c r="B6" s="6">
        <v>40</v>
      </c>
      <c r="C6" s="6">
        <v>400</v>
      </c>
      <c r="D6" s="6">
        <v>0</v>
      </c>
      <c r="E6" s="6">
        <f>SUM(B6:D6)</f>
        <v>440</v>
      </c>
      <c r="F6" s="3">
        <v>40</v>
      </c>
      <c r="G6" s="115">
        <v>35</v>
      </c>
      <c r="H6" s="115">
        <v>30</v>
      </c>
      <c r="I6" s="1">
        <f>E6+H6+G6+F6</f>
        <v>545</v>
      </c>
      <c r="J6" s="118" t="s">
        <v>4</v>
      </c>
      <c r="K6" s="256">
        <f t="shared" ref="K6:M7" si="0">K42</f>
        <v>43.81225773058398</v>
      </c>
      <c r="L6" s="256">
        <f t="shared" si="0"/>
        <v>150.13873801790558</v>
      </c>
      <c r="M6" s="256">
        <f t="shared" si="0"/>
        <v>21.049004251510404</v>
      </c>
      <c r="N6" s="118">
        <f>K6+L6+M6</f>
        <v>214.99999999999997</v>
      </c>
      <c r="O6" s="7">
        <f>545-215</f>
        <v>330</v>
      </c>
      <c r="P6" s="1">
        <f>N6+O6</f>
        <v>545</v>
      </c>
    </row>
    <row r="7" spans="1:21" ht="20.100000000000001" customHeight="1" x14ac:dyDescent="0.3">
      <c r="A7" s="6" t="s">
        <v>57</v>
      </c>
      <c r="B7" s="6">
        <v>0</v>
      </c>
      <c r="C7" s="6">
        <v>0</v>
      </c>
      <c r="D7" s="6">
        <v>90</v>
      </c>
      <c r="E7" s="6">
        <f>SUM(B7:D7)</f>
        <v>90</v>
      </c>
      <c r="F7" s="3"/>
      <c r="G7" s="115">
        <f>-(G5+G6)</f>
        <v>-50</v>
      </c>
      <c r="H7" s="115">
        <v>0</v>
      </c>
      <c r="I7" s="1">
        <f>E7+H7+G7+F7</f>
        <v>40</v>
      </c>
      <c r="J7" s="118" t="s">
        <v>5</v>
      </c>
      <c r="K7" s="256">
        <f t="shared" si="0"/>
        <v>4.3257170618623171</v>
      </c>
      <c r="L7" s="256">
        <f t="shared" si="0"/>
        <v>12.468351068858292</v>
      </c>
      <c r="M7" s="256">
        <f t="shared" si="0"/>
        <v>13.205931869279375</v>
      </c>
      <c r="N7" s="118">
        <f>K7+L7+M7</f>
        <v>29.999999999999986</v>
      </c>
      <c r="O7" s="7">
        <v>10</v>
      </c>
      <c r="P7" s="1">
        <f>N7+O7</f>
        <v>39.999999999999986</v>
      </c>
      <c r="S7" s="6">
        <v>260</v>
      </c>
      <c r="T7" s="6">
        <v>10</v>
      </c>
      <c r="U7" s="6">
        <v>0</v>
      </c>
    </row>
    <row r="8" spans="1:21" ht="20.100000000000001" customHeight="1" x14ac:dyDescent="0.3">
      <c r="A8" s="6" t="s">
        <v>6</v>
      </c>
      <c r="B8" s="6">
        <f>SUM(B5:B7)</f>
        <v>300</v>
      </c>
      <c r="C8" s="6">
        <f>SUM(C5:C7)</f>
        <v>410</v>
      </c>
      <c r="D8" s="6">
        <f>SUM(D5:D7)</f>
        <v>90</v>
      </c>
      <c r="E8" s="6">
        <f>SUM(B8:D8)</f>
        <v>800</v>
      </c>
      <c r="F8" s="10">
        <f>SUM(F5:F7)</f>
        <v>60</v>
      </c>
      <c r="G8" s="116">
        <f>SUM(G5:G7)</f>
        <v>0</v>
      </c>
      <c r="H8" s="116">
        <f>SUM(H5:H7)</f>
        <v>40</v>
      </c>
      <c r="I8" s="1">
        <f>SUM(I5:I7)</f>
        <v>900</v>
      </c>
      <c r="J8" s="118" t="s">
        <v>15</v>
      </c>
      <c r="K8" s="311">
        <f>K5+K6+K7</f>
        <v>166.75196408529737</v>
      </c>
      <c r="L8" s="311">
        <f>L5+L6+L7</f>
        <v>206.24803591470257</v>
      </c>
      <c r="M8" s="311">
        <f>M5+M6+M7</f>
        <v>37</v>
      </c>
      <c r="N8" s="119">
        <f>K8+L8+M8</f>
        <v>409.99999999999994</v>
      </c>
      <c r="O8" s="3">
        <f>O5+O6+O7</f>
        <v>490</v>
      </c>
      <c r="P8" s="1">
        <f>P5+P6+P7</f>
        <v>900</v>
      </c>
      <c r="S8" s="6">
        <v>40</v>
      </c>
      <c r="T8" s="6">
        <v>400</v>
      </c>
      <c r="U8" s="6">
        <v>0</v>
      </c>
    </row>
    <row r="9" spans="1:21" ht="20.100000000000001" customHeight="1" x14ac:dyDescent="0.3">
      <c r="A9" s="11"/>
      <c r="B9" s="12"/>
      <c r="C9" s="12"/>
      <c r="D9" s="12"/>
      <c r="E9" s="13"/>
      <c r="F9" s="13"/>
      <c r="G9" s="13"/>
      <c r="H9" s="13"/>
      <c r="I9" s="13"/>
      <c r="J9" s="3" t="s">
        <v>23</v>
      </c>
      <c r="K9" s="312">
        <f>K14-K8</f>
        <v>133.24803591470263</v>
      </c>
      <c r="L9" s="312">
        <f>L14-L8</f>
        <v>203.75196408529743</v>
      </c>
      <c r="M9" s="312">
        <f>M14-M8</f>
        <v>53</v>
      </c>
      <c r="N9" s="1">
        <f>SUM(K9:M9)</f>
        <v>390.00000000000006</v>
      </c>
      <c r="O9" s="7"/>
      <c r="P9" s="3"/>
      <c r="S9" s="6">
        <v>0</v>
      </c>
      <c r="T9" s="6">
        <v>0</v>
      </c>
      <c r="U9" s="6">
        <v>90</v>
      </c>
    </row>
    <row r="10" spans="1:21" ht="20.100000000000001" customHeight="1" x14ac:dyDescent="0.25">
      <c r="A10" s="11" t="s">
        <v>53</v>
      </c>
      <c r="B10" s="12"/>
      <c r="C10" s="12"/>
      <c r="D10" s="12"/>
      <c r="E10" s="13"/>
      <c r="F10" s="13"/>
      <c r="G10" s="13"/>
      <c r="H10" s="13"/>
      <c r="I10" s="13"/>
      <c r="J10" s="10" t="s">
        <v>43</v>
      </c>
      <c r="K10" s="257">
        <f>K46</f>
        <v>81.263830719115276</v>
      </c>
      <c r="L10" s="257">
        <f>L46</f>
        <v>119.47600667925869</v>
      </c>
      <c r="M10" s="257">
        <f>M46</f>
        <v>29.260162601626014</v>
      </c>
      <c r="N10" s="124">
        <f>SUM(K10:M10)</f>
        <v>229.99999999999997</v>
      </c>
      <c r="O10" s="14"/>
      <c r="P10" s="14"/>
    </row>
    <row r="11" spans="1:21" ht="20.100000000000001" customHeight="1" x14ac:dyDescent="0.25">
      <c r="A11" s="11" t="s">
        <v>54</v>
      </c>
      <c r="B11" s="12"/>
      <c r="C11" s="12"/>
      <c r="D11" s="12"/>
      <c r="E11" s="13"/>
      <c r="F11" s="13"/>
      <c r="G11" s="13"/>
      <c r="H11" s="13"/>
      <c r="I11" s="13"/>
      <c r="J11" s="10" t="s">
        <v>17</v>
      </c>
      <c r="K11" s="123">
        <v>4</v>
      </c>
      <c r="L11" s="123">
        <v>9</v>
      </c>
      <c r="M11" s="123">
        <v>1</v>
      </c>
      <c r="N11" s="124">
        <f>SUM(K11:M11)</f>
        <v>14</v>
      </c>
      <c r="O11" s="15"/>
      <c r="P11" s="16"/>
    </row>
    <row r="12" spans="1:21" ht="20.100000000000001" customHeight="1" x14ac:dyDescent="0.25">
      <c r="A12" s="11" t="s">
        <v>55</v>
      </c>
      <c r="B12" s="12"/>
      <c r="C12" s="12"/>
      <c r="D12" s="12"/>
      <c r="E12" s="13"/>
      <c r="F12" s="13"/>
      <c r="G12" s="13"/>
      <c r="H12" s="13"/>
      <c r="I12" s="13"/>
      <c r="J12" s="3" t="s">
        <v>18</v>
      </c>
      <c r="K12" s="124">
        <v>-1</v>
      </c>
      <c r="L12" s="124">
        <v>-1</v>
      </c>
      <c r="M12" s="124">
        <v>0</v>
      </c>
      <c r="N12" s="124">
        <f>SUM(K12:M12)</f>
        <v>-2</v>
      </c>
      <c r="O12" s="15"/>
      <c r="P12" s="16"/>
      <c r="S12">
        <v>260</v>
      </c>
      <c r="T12">
        <v>40</v>
      </c>
      <c r="U12">
        <v>0</v>
      </c>
    </row>
    <row r="13" spans="1:21" ht="20.100000000000001" customHeight="1" x14ac:dyDescent="0.25">
      <c r="A13" s="11" t="s">
        <v>59</v>
      </c>
      <c r="B13" s="12"/>
      <c r="C13" s="12"/>
      <c r="D13" s="12"/>
      <c r="E13" s="13"/>
      <c r="F13" s="13"/>
      <c r="G13" s="13"/>
      <c r="H13" s="13"/>
      <c r="I13" s="13"/>
      <c r="J13" s="3" t="s">
        <v>44</v>
      </c>
      <c r="K13" s="258">
        <f>K9-K10-K11-K12</f>
        <v>48.98420519558735</v>
      </c>
      <c r="L13" s="258">
        <f>L9-L10-L11-L12</f>
        <v>76.275957406038742</v>
      </c>
      <c r="M13" s="258">
        <f>M9-M10-M11-M12</f>
        <v>22.739837398373986</v>
      </c>
      <c r="N13" s="124">
        <f>N9-N10-N11-N12</f>
        <v>148.00000000000009</v>
      </c>
      <c r="O13" s="7"/>
      <c r="P13" s="3"/>
      <c r="S13">
        <v>10</v>
      </c>
      <c r="T13">
        <v>400</v>
      </c>
      <c r="U13">
        <v>0</v>
      </c>
    </row>
    <row r="14" spans="1:21" ht="20.100000000000001" customHeight="1" x14ac:dyDescent="0.3">
      <c r="A14" s="11"/>
      <c r="B14" s="12"/>
      <c r="C14" s="12"/>
      <c r="D14" s="12"/>
      <c r="E14" s="13"/>
      <c r="F14" s="12"/>
      <c r="G14" s="12"/>
      <c r="H14" s="12"/>
      <c r="I14" s="12"/>
      <c r="J14" s="3" t="s">
        <v>6</v>
      </c>
      <c r="K14" s="1">
        <f>B8</f>
        <v>300</v>
      </c>
      <c r="L14" s="1">
        <f>C8</f>
        <v>410</v>
      </c>
      <c r="M14" s="1">
        <f>D8</f>
        <v>90</v>
      </c>
      <c r="N14" s="1">
        <f>SUM(K14:M14)</f>
        <v>800</v>
      </c>
      <c r="O14" s="120" t="s">
        <v>49</v>
      </c>
      <c r="P14" s="121">
        <f>K9+L9+M9+H5+H6+H7</f>
        <v>430.00000000000006</v>
      </c>
      <c r="S14">
        <v>0</v>
      </c>
      <c r="T14">
        <v>0</v>
      </c>
      <c r="U14">
        <v>90</v>
      </c>
    </row>
    <row r="18" spans="1:13" ht="25.2" thickBot="1" x14ac:dyDescent="0.45">
      <c r="A18" s="313" t="s">
        <v>119</v>
      </c>
    </row>
    <row r="19" spans="1:13" ht="16.2" thickTop="1" x14ac:dyDescent="0.3">
      <c r="A19" s="130"/>
      <c r="B19" s="131"/>
      <c r="C19" s="132" t="s">
        <v>64</v>
      </c>
      <c r="D19" s="132"/>
      <c r="E19" s="132"/>
      <c r="F19" s="133"/>
      <c r="G19" s="134"/>
      <c r="H19" s="134"/>
      <c r="I19" s="134" t="s">
        <v>65</v>
      </c>
      <c r="J19" s="135"/>
      <c r="K19" s="136"/>
      <c r="L19" s="137" t="s">
        <v>66</v>
      </c>
      <c r="M19" s="138"/>
    </row>
    <row r="20" spans="1:13" ht="16.2" thickBot="1" x14ac:dyDescent="0.35">
      <c r="A20" s="139"/>
      <c r="B20" s="140"/>
      <c r="C20" s="141"/>
      <c r="D20" s="142"/>
      <c r="E20" s="142"/>
      <c r="F20" s="143"/>
      <c r="G20" s="144"/>
      <c r="H20" s="145" t="s">
        <v>67</v>
      </c>
      <c r="I20" s="145"/>
      <c r="J20" s="145"/>
      <c r="K20" s="146"/>
      <c r="L20" s="147"/>
      <c r="M20" s="148"/>
    </row>
    <row r="21" spans="1:13" ht="15" x14ac:dyDescent="0.25">
      <c r="A21" s="149"/>
      <c r="B21" s="150" t="s">
        <v>68</v>
      </c>
      <c r="C21" s="150" t="s">
        <v>69</v>
      </c>
      <c r="D21" s="150" t="s">
        <v>70</v>
      </c>
      <c r="E21" s="150" t="s">
        <v>71</v>
      </c>
      <c r="F21" s="151" t="s">
        <v>8</v>
      </c>
      <c r="G21" s="152"/>
      <c r="H21" s="153" t="s">
        <v>3</v>
      </c>
      <c r="I21" s="153" t="s">
        <v>4</v>
      </c>
      <c r="J21" s="153" t="s">
        <v>57</v>
      </c>
      <c r="K21" s="154" t="s">
        <v>10</v>
      </c>
      <c r="L21" s="155" t="s">
        <v>72</v>
      </c>
      <c r="M21" s="156" t="s">
        <v>10</v>
      </c>
    </row>
    <row r="22" spans="1:13" ht="15" x14ac:dyDescent="0.25">
      <c r="A22" s="157"/>
      <c r="B22" s="150"/>
      <c r="C22" s="150"/>
      <c r="D22" s="150"/>
      <c r="E22" s="150" t="s">
        <v>52</v>
      </c>
      <c r="F22" s="151" t="s">
        <v>73</v>
      </c>
      <c r="G22" s="158"/>
      <c r="H22" s="159"/>
      <c r="I22" s="159"/>
      <c r="J22" s="159"/>
      <c r="K22" s="160" t="s">
        <v>13</v>
      </c>
      <c r="L22" s="155" t="s">
        <v>74</v>
      </c>
      <c r="M22" s="156" t="s">
        <v>72</v>
      </c>
    </row>
    <row r="23" spans="1:13" ht="15" x14ac:dyDescent="0.25">
      <c r="A23" s="161" t="s">
        <v>34</v>
      </c>
      <c r="B23" s="150"/>
      <c r="C23" s="150"/>
      <c r="D23" s="150"/>
      <c r="E23" s="150"/>
      <c r="F23" s="162"/>
      <c r="G23" s="158" t="s">
        <v>34</v>
      </c>
      <c r="H23" s="159"/>
      <c r="I23" s="159"/>
      <c r="J23" s="159"/>
      <c r="K23" s="163"/>
      <c r="L23" s="164"/>
      <c r="M23" s="165"/>
    </row>
    <row r="24" spans="1:13" ht="15" x14ac:dyDescent="0.25">
      <c r="A24" s="166" t="s">
        <v>3</v>
      </c>
      <c r="B24" s="150">
        <v>270</v>
      </c>
      <c r="C24" s="150">
        <v>20</v>
      </c>
      <c r="D24" s="150">
        <v>15</v>
      </c>
      <c r="E24" s="150">
        <v>10</v>
      </c>
      <c r="F24" s="151">
        <f>B24+C24+D24+E24</f>
        <v>315</v>
      </c>
      <c r="G24" s="158" t="s">
        <v>3</v>
      </c>
      <c r="H24" s="167">
        <v>119.1022067363531</v>
      </c>
      <c r="I24" s="167">
        <v>43.152729384436704</v>
      </c>
      <c r="J24" s="167">
        <v>2.7450638792102211</v>
      </c>
      <c r="K24" s="160">
        <f>SUM(H24:J24)</f>
        <v>165.00000000000003</v>
      </c>
      <c r="L24" s="155">
        <v>150</v>
      </c>
      <c r="M24" s="156">
        <f>K24+L24</f>
        <v>315</v>
      </c>
    </row>
    <row r="25" spans="1:13" ht="15" x14ac:dyDescent="0.25">
      <c r="A25" s="166" t="s">
        <v>4</v>
      </c>
      <c r="B25" s="150">
        <v>440</v>
      </c>
      <c r="C25" s="150">
        <v>40</v>
      </c>
      <c r="D25" s="150">
        <v>35</v>
      </c>
      <c r="E25" s="150">
        <v>30</v>
      </c>
      <c r="F25" s="151">
        <f>B25+C25+D25+E25</f>
        <v>545</v>
      </c>
      <c r="G25" s="158" t="s">
        <v>4</v>
      </c>
      <c r="H25" s="167">
        <v>30.02148131573059</v>
      </c>
      <c r="I25" s="167">
        <v>163.92951443275899</v>
      </c>
      <c r="J25" s="167">
        <v>21.049004251510404</v>
      </c>
      <c r="K25" s="160">
        <f>SUM(H25:J25)</f>
        <v>215</v>
      </c>
      <c r="L25" s="155">
        <v>330</v>
      </c>
      <c r="M25" s="156">
        <f>K25+L25</f>
        <v>545</v>
      </c>
    </row>
    <row r="26" spans="1:13" ht="15" x14ac:dyDescent="0.25">
      <c r="A26" s="168" t="s">
        <v>57</v>
      </c>
      <c r="B26" s="150">
        <v>90</v>
      </c>
      <c r="C26" s="150">
        <v>0</v>
      </c>
      <c r="D26" s="150">
        <v>-50</v>
      </c>
      <c r="E26" s="150"/>
      <c r="F26" s="151">
        <f>B26+C26+D26+E26</f>
        <v>40</v>
      </c>
      <c r="G26" s="169" t="s">
        <v>57</v>
      </c>
      <c r="H26" s="167">
        <v>3.209645281249621</v>
      </c>
      <c r="I26" s="167">
        <v>13.58442284947099</v>
      </c>
      <c r="J26" s="167">
        <v>13.205931869279375</v>
      </c>
      <c r="K26" s="160">
        <f>SUM(H26:J26)</f>
        <v>29.999999999999986</v>
      </c>
      <c r="L26" s="170">
        <v>10</v>
      </c>
      <c r="M26" s="171">
        <f>K26+L26</f>
        <v>39.999999999999986</v>
      </c>
    </row>
    <row r="27" spans="1:13" ht="15.6" thickBot="1" x14ac:dyDescent="0.3">
      <c r="A27" s="172" t="s">
        <v>10</v>
      </c>
      <c r="B27" s="173">
        <f>SUM(B24:B26)</f>
        <v>800</v>
      </c>
      <c r="C27" s="173">
        <f>SUM(C24:C26)</f>
        <v>60</v>
      </c>
      <c r="D27" s="173">
        <f>SUM(D24:D26)</f>
        <v>0</v>
      </c>
      <c r="E27" s="173">
        <f>SUM(E24:E26)</f>
        <v>40</v>
      </c>
      <c r="F27" s="174">
        <f>SUM(F24:F26)</f>
        <v>900</v>
      </c>
      <c r="G27" s="175" t="s">
        <v>10</v>
      </c>
      <c r="H27" s="176">
        <f t="shared" ref="H27:M27" si="1">SUM(H24:H26)</f>
        <v>152.33333333333331</v>
      </c>
      <c r="I27" s="176">
        <f t="shared" si="1"/>
        <v>220.66666666666669</v>
      </c>
      <c r="J27" s="176">
        <f t="shared" si="1"/>
        <v>37</v>
      </c>
      <c r="K27" s="176">
        <f t="shared" si="1"/>
        <v>410</v>
      </c>
      <c r="L27" s="177">
        <f t="shared" si="1"/>
        <v>490</v>
      </c>
      <c r="M27" s="178">
        <f t="shared" si="1"/>
        <v>900</v>
      </c>
    </row>
    <row r="28" spans="1:13" ht="15" x14ac:dyDescent="0.25">
      <c r="A28" s="11"/>
      <c r="B28" s="179"/>
      <c r="C28" s="179"/>
      <c r="D28" s="179"/>
      <c r="E28" s="179"/>
      <c r="F28" s="179"/>
      <c r="G28" s="180" t="s">
        <v>23</v>
      </c>
      <c r="H28" s="181">
        <f>H31-H27</f>
        <v>117.66666666666669</v>
      </c>
      <c r="I28" s="181">
        <f>I31-I27</f>
        <v>219.33333333333331</v>
      </c>
      <c r="J28" s="181">
        <f>J31-J27</f>
        <v>53</v>
      </c>
      <c r="K28" s="182">
        <f>SUM(K29:K30)</f>
        <v>390</v>
      </c>
      <c r="L28" s="179"/>
      <c r="M28" s="179"/>
    </row>
    <row r="29" spans="1:13" ht="15.6" x14ac:dyDescent="0.3">
      <c r="A29" s="11"/>
      <c r="B29" s="183"/>
      <c r="C29" s="179"/>
      <c r="D29" s="183"/>
      <c r="E29" s="184" t="s">
        <v>75</v>
      </c>
      <c r="F29" s="179"/>
      <c r="G29" s="185" t="s">
        <v>76</v>
      </c>
      <c r="H29" s="186">
        <v>72.260162601626021</v>
      </c>
      <c r="I29" s="186">
        <v>128.47967479674796</v>
      </c>
      <c r="J29" s="186">
        <v>29.260162601626014</v>
      </c>
      <c r="K29" s="187">
        <f>SUM(H29:J29)</f>
        <v>230</v>
      </c>
      <c r="L29" s="12"/>
      <c r="M29" s="12"/>
    </row>
    <row r="30" spans="1:13" ht="15.6" thickBot="1" x14ac:dyDescent="0.3">
      <c r="A30" s="11"/>
      <c r="B30" s="179"/>
      <c r="C30" s="179"/>
      <c r="D30" s="179"/>
      <c r="E30" s="179"/>
      <c r="F30" s="179"/>
      <c r="G30" s="188" t="s">
        <v>44</v>
      </c>
      <c r="H30" s="186">
        <v>45.40650406504065</v>
      </c>
      <c r="I30" s="186">
        <v>90.853658536585357</v>
      </c>
      <c r="J30" s="186">
        <v>23.739837398373986</v>
      </c>
      <c r="K30" s="189">
        <f>SUM(H30:J30)</f>
        <v>160</v>
      </c>
      <c r="L30" s="190"/>
      <c r="M30" s="190"/>
    </row>
    <row r="31" spans="1:13" ht="16.2" thickBot="1" x14ac:dyDescent="0.35">
      <c r="A31" s="11"/>
      <c r="B31" s="179"/>
      <c r="C31" s="11"/>
      <c r="D31" s="11"/>
      <c r="E31" s="11"/>
      <c r="F31" s="11"/>
      <c r="G31" s="191" t="s">
        <v>77</v>
      </c>
      <c r="H31" s="192">
        <v>270</v>
      </c>
      <c r="I31" s="192">
        <v>440</v>
      </c>
      <c r="J31" s="192">
        <v>90</v>
      </c>
      <c r="K31" s="193">
        <f>SUM(H31:J31)</f>
        <v>800</v>
      </c>
      <c r="L31" s="194" t="s">
        <v>49</v>
      </c>
      <c r="M31" s="195">
        <f>K28+E27</f>
        <v>430</v>
      </c>
    </row>
    <row r="34" spans="1:20" ht="25.2" thickBot="1" x14ac:dyDescent="0.45">
      <c r="A34" s="313" t="s">
        <v>120</v>
      </c>
    </row>
    <row r="35" spans="1:20" ht="16.2" thickBot="1" x14ac:dyDescent="0.35">
      <c r="A35" s="196"/>
      <c r="B35" s="197" t="s">
        <v>78</v>
      </c>
      <c r="C35" s="198"/>
      <c r="D35" s="198"/>
      <c r="E35" s="198"/>
      <c r="F35" s="198"/>
      <c r="G35" s="198"/>
      <c r="H35" s="198"/>
      <c r="I35" s="199"/>
      <c r="J35" s="200"/>
      <c r="K35" s="201" t="s">
        <v>79</v>
      </c>
      <c r="L35" s="202"/>
      <c r="M35" s="201"/>
      <c r="N35" s="201"/>
      <c r="O35" s="203"/>
      <c r="P35" s="195"/>
    </row>
    <row r="36" spans="1:20" ht="16.2" thickTop="1" x14ac:dyDescent="0.3">
      <c r="A36" s="196"/>
      <c r="B36" s="204" t="s">
        <v>80</v>
      </c>
      <c r="C36" s="205"/>
      <c r="D36" s="205"/>
      <c r="E36" s="206"/>
      <c r="F36" s="207" t="s">
        <v>81</v>
      </c>
      <c r="G36" s="207"/>
      <c r="H36" s="207"/>
      <c r="I36" s="207"/>
      <c r="J36" s="208"/>
      <c r="K36" s="134"/>
      <c r="L36" s="134" t="s">
        <v>65</v>
      </c>
      <c r="M36" s="135"/>
      <c r="N36" s="136"/>
      <c r="O36" s="137" t="s">
        <v>66</v>
      </c>
      <c r="P36" s="209"/>
    </row>
    <row r="37" spans="1:20" ht="18" thickBot="1" x14ac:dyDescent="0.35">
      <c r="A37" s="196"/>
      <c r="B37" s="210" t="s">
        <v>82</v>
      </c>
      <c r="C37" s="144"/>
      <c r="D37" s="144"/>
      <c r="E37" s="211"/>
      <c r="F37" s="142"/>
      <c r="G37" s="142"/>
      <c r="H37" s="142"/>
      <c r="I37" s="142"/>
      <c r="J37" s="210" t="s">
        <v>82</v>
      </c>
      <c r="K37" s="212"/>
      <c r="L37" s="212"/>
      <c r="M37" s="212"/>
      <c r="N37" s="213"/>
      <c r="O37" s="147"/>
      <c r="P37" s="148"/>
    </row>
    <row r="38" spans="1:20" ht="15.6" thickTop="1" x14ac:dyDescent="0.25">
      <c r="A38" s="214"/>
      <c r="B38" s="215" t="s">
        <v>3</v>
      </c>
      <c r="C38" s="153" t="s">
        <v>4</v>
      </c>
      <c r="D38" s="153" t="s">
        <v>57</v>
      </c>
      <c r="E38" s="216" t="s">
        <v>83</v>
      </c>
      <c r="F38" s="217" t="s">
        <v>69</v>
      </c>
      <c r="G38" s="218" t="s">
        <v>70</v>
      </c>
      <c r="H38" s="218" t="s">
        <v>71</v>
      </c>
      <c r="I38" s="219" t="s">
        <v>8</v>
      </c>
      <c r="J38" s="220"/>
      <c r="K38" s="153" t="s">
        <v>3</v>
      </c>
      <c r="L38" s="153" t="s">
        <v>4</v>
      </c>
      <c r="M38" s="153" t="s">
        <v>57</v>
      </c>
      <c r="N38" s="154" t="s">
        <v>10</v>
      </c>
      <c r="O38" s="221" t="s">
        <v>72</v>
      </c>
      <c r="P38" s="156" t="s">
        <v>10</v>
      </c>
    </row>
    <row r="39" spans="1:20" ht="15" x14ac:dyDescent="0.25">
      <c r="A39" s="222"/>
      <c r="B39" s="223"/>
      <c r="C39" s="159"/>
      <c r="D39" s="159"/>
      <c r="E39" s="224"/>
      <c r="F39" s="217"/>
      <c r="G39" s="218"/>
      <c r="H39" s="218" t="s">
        <v>52</v>
      </c>
      <c r="I39" s="219" t="s">
        <v>73</v>
      </c>
      <c r="J39" s="225"/>
      <c r="K39" s="159"/>
      <c r="L39" s="159"/>
      <c r="M39" s="159"/>
      <c r="N39" s="160" t="s">
        <v>13</v>
      </c>
      <c r="O39" s="221" t="s">
        <v>74</v>
      </c>
      <c r="P39" s="156" t="s">
        <v>72</v>
      </c>
      <c r="R39" s="259" t="s">
        <v>90</v>
      </c>
      <c r="S39" s="259"/>
      <c r="T39" s="259"/>
    </row>
    <row r="40" spans="1:20" ht="15" x14ac:dyDescent="0.25">
      <c r="A40" s="226" t="s">
        <v>34</v>
      </c>
      <c r="B40" s="227"/>
      <c r="C40" s="228"/>
      <c r="D40" s="228"/>
      <c r="E40" s="224"/>
      <c r="F40" s="217"/>
      <c r="G40" s="218"/>
      <c r="H40" s="218"/>
      <c r="I40" s="229"/>
      <c r="J40" s="225" t="s">
        <v>34</v>
      </c>
      <c r="K40" s="159"/>
      <c r="L40" s="159"/>
      <c r="M40" s="159"/>
      <c r="N40" s="163"/>
      <c r="O40" s="230"/>
      <c r="P40" s="165"/>
      <c r="R40" s="259"/>
      <c r="S40" s="259"/>
      <c r="T40" s="259"/>
    </row>
    <row r="41" spans="1:20" ht="15.6" x14ac:dyDescent="0.3">
      <c r="A41" s="226" t="s">
        <v>3</v>
      </c>
      <c r="B41" s="223">
        <v>260</v>
      </c>
      <c r="C41" s="159">
        <v>10</v>
      </c>
      <c r="D41" s="159">
        <v>0</v>
      </c>
      <c r="E41" s="224">
        <f>SUM(B41:D41)</f>
        <v>270</v>
      </c>
      <c r="F41" s="217">
        <v>20</v>
      </c>
      <c r="G41" s="218">
        <v>15</v>
      </c>
      <c r="H41" s="218">
        <v>10</v>
      </c>
      <c r="I41" s="231">
        <f>E41+F41+G41+H41</f>
        <v>315</v>
      </c>
      <c r="J41" s="225" t="s">
        <v>3</v>
      </c>
      <c r="K41" s="167">
        <f t="array" ref="K41:M43">MMULT(H24:J26,R41:T43)</f>
        <v>118.61398929285109</v>
      </c>
      <c r="L41" s="167">
        <v>43.640946827938699</v>
      </c>
      <c r="M41" s="167">
        <v>2.7450638792102211</v>
      </c>
      <c r="N41" s="160">
        <f>SUM(K41:M41)</f>
        <v>165</v>
      </c>
      <c r="O41" s="221">
        <f>L24</f>
        <v>150</v>
      </c>
      <c r="P41" s="232">
        <f>N41+O41</f>
        <v>315</v>
      </c>
      <c r="R41" s="259">
        <f>B41/$E41</f>
        <v>0.96296296296296291</v>
      </c>
      <c r="S41" s="259">
        <f t="shared" ref="S41:T43" si="2">C41/$E41</f>
        <v>3.7037037037037035E-2</v>
      </c>
      <c r="T41" s="259">
        <f t="shared" si="2"/>
        <v>0</v>
      </c>
    </row>
    <row r="42" spans="1:20" ht="15.6" x14ac:dyDescent="0.3">
      <c r="A42" s="226" t="s">
        <v>4</v>
      </c>
      <c r="B42" s="223">
        <v>40</v>
      </c>
      <c r="C42" s="159">
        <v>400</v>
      </c>
      <c r="D42" s="159">
        <v>0</v>
      </c>
      <c r="E42" s="224">
        <f>SUM(B42:D42)</f>
        <v>440</v>
      </c>
      <c r="F42" s="217">
        <v>40</v>
      </c>
      <c r="G42" s="218">
        <v>35</v>
      </c>
      <c r="H42" s="218">
        <v>30</v>
      </c>
      <c r="I42" s="231">
        <f>E42+F42+G42+H42</f>
        <v>545</v>
      </c>
      <c r="J42" s="225" t="s">
        <v>4</v>
      </c>
      <c r="K42" s="167">
        <v>43.81225773058398</v>
      </c>
      <c r="L42" s="167">
        <v>150.13873801790558</v>
      </c>
      <c r="M42" s="167">
        <v>21.049004251510404</v>
      </c>
      <c r="N42" s="160">
        <f>SUM(K42:M42)</f>
        <v>214.99999999999997</v>
      </c>
      <c r="O42" s="221">
        <f>L25</f>
        <v>330</v>
      </c>
      <c r="P42" s="232">
        <f>N42+O42</f>
        <v>545</v>
      </c>
      <c r="R42" s="259">
        <f>B42/$E42</f>
        <v>9.0909090909090912E-2</v>
      </c>
      <c r="S42" s="259">
        <f t="shared" si="2"/>
        <v>0.90909090909090906</v>
      </c>
      <c r="T42" s="259">
        <f t="shared" si="2"/>
        <v>0</v>
      </c>
    </row>
    <row r="43" spans="1:20" ht="15.6" x14ac:dyDescent="0.3">
      <c r="A43" s="233" t="s">
        <v>57</v>
      </c>
      <c r="B43" s="223">
        <v>0</v>
      </c>
      <c r="C43" s="159">
        <v>0</v>
      </c>
      <c r="D43" s="159">
        <v>90</v>
      </c>
      <c r="E43" s="224">
        <f>SUM(B43:D43)</f>
        <v>90</v>
      </c>
      <c r="F43" s="217">
        <v>0</v>
      </c>
      <c r="G43" s="218">
        <v>-50</v>
      </c>
      <c r="H43" s="218"/>
      <c r="I43" s="231">
        <f>E43+F43+G43+H43</f>
        <v>40</v>
      </c>
      <c r="J43" s="159" t="s">
        <v>57</v>
      </c>
      <c r="K43" s="167">
        <v>4.3257170618623171</v>
      </c>
      <c r="L43" s="167">
        <v>12.468351068858292</v>
      </c>
      <c r="M43" s="167">
        <v>13.205931869279375</v>
      </c>
      <c r="N43" s="160">
        <f>SUM(K43:M43)</f>
        <v>29.999999999999986</v>
      </c>
      <c r="O43" s="221">
        <f>L26</f>
        <v>10</v>
      </c>
      <c r="P43" s="234">
        <f>N43+O43</f>
        <v>39.999999999999986</v>
      </c>
      <c r="R43" s="259">
        <f>B43/$E43</f>
        <v>0</v>
      </c>
      <c r="S43" s="259">
        <f t="shared" si="2"/>
        <v>0</v>
      </c>
      <c r="T43" s="259">
        <f t="shared" si="2"/>
        <v>1</v>
      </c>
    </row>
    <row r="44" spans="1:20" ht="16.2" thickBot="1" x14ac:dyDescent="0.35">
      <c r="A44" s="235" t="s">
        <v>10</v>
      </c>
      <c r="B44" s="236">
        <f>SUM(B41:B43)</f>
        <v>300</v>
      </c>
      <c r="C44" s="236">
        <f>SUM(C41:C43)</f>
        <v>410</v>
      </c>
      <c r="D44" s="236">
        <f>SUM(D41:D43)</f>
        <v>90</v>
      </c>
      <c r="E44" s="237">
        <f>SUM(B44:D44)</f>
        <v>800</v>
      </c>
      <c r="F44" s="238">
        <f>SUM(F41:F43)</f>
        <v>60</v>
      </c>
      <c r="G44" s="239">
        <f>SUM(G41:G43)</f>
        <v>0</v>
      </c>
      <c r="H44" s="239">
        <f>SUM(H41:H43)</f>
        <v>40</v>
      </c>
      <c r="I44" s="240">
        <f>SUM(I41:I43)</f>
        <v>900</v>
      </c>
      <c r="J44" s="241" t="s">
        <v>10</v>
      </c>
      <c r="K44" s="176">
        <f t="shared" ref="K44:P44" si="3">SUM(K41:K43)</f>
        <v>166.75196408529737</v>
      </c>
      <c r="L44" s="176">
        <f t="shared" si="3"/>
        <v>206.24803591470257</v>
      </c>
      <c r="M44" s="176">
        <f t="shared" si="3"/>
        <v>37</v>
      </c>
      <c r="N44" s="242">
        <f t="shared" si="3"/>
        <v>410</v>
      </c>
      <c r="O44" s="243">
        <f t="shared" si="3"/>
        <v>490</v>
      </c>
      <c r="P44" s="244">
        <f t="shared" si="3"/>
        <v>900</v>
      </c>
    </row>
    <row r="45" spans="1:20" ht="15.6" x14ac:dyDescent="0.3">
      <c r="A45" s="245"/>
      <c r="B45" s="246"/>
      <c r="C45" s="247"/>
      <c r="D45" s="247"/>
      <c r="E45" s="248"/>
      <c r="F45" s="249"/>
      <c r="G45" s="249"/>
      <c r="H45" s="249"/>
      <c r="I45" s="249"/>
      <c r="J45" s="250" t="s">
        <v>23</v>
      </c>
      <c r="K45" s="251">
        <f>K48-K44</f>
        <v>133.24803591470263</v>
      </c>
      <c r="L45" s="251">
        <f>L48-L44</f>
        <v>203.75196408529743</v>
      </c>
      <c r="M45" s="251">
        <f>M48-M44</f>
        <v>53</v>
      </c>
      <c r="N45" s="251">
        <f>N48-N44</f>
        <v>390</v>
      </c>
      <c r="O45" s="179"/>
      <c r="P45" s="179"/>
    </row>
    <row r="46" spans="1:20" ht="15.6" x14ac:dyDescent="0.3">
      <c r="A46" s="245" t="s">
        <v>84</v>
      </c>
      <c r="B46" s="246"/>
      <c r="C46" s="247"/>
      <c r="D46" s="247"/>
      <c r="E46" s="247"/>
      <c r="F46" s="249"/>
      <c r="G46" s="252"/>
      <c r="H46" s="252"/>
      <c r="I46" s="249"/>
      <c r="J46" s="225" t="s">
        <v>76</v>
      </c>
      <c r="K46" s="167">
        <f t="array" ref="K46:M46">MMULT(H29:J29,R41:T43)</f>
        <v>81.263830719115276</v>
      </c>
      <c r="L46" s="167">
        <v>119.47600667925869</v>
      </c>
      <c r="M46" s="167">
        <v>29.260162601626014</v>
      </c>
      <c r="N46" s="160">
        <f>SUM(K46:M46)</f>
        <v>229.99999999999997</v>
      </c>
      <c r="O46" s="12"/>
      <c r="P46" s="184" t="s">
        <v>75</v>
      </c>
    </row>
    <row r="47" spans="1:20" ht="16.2" thickBot="1" x14ac:dyDescent="0.35">
      <c r="A47" s="247" t="s">
        <v>85</v>
      </c>
      <c r="B47" s="246"/>
      <c r="C47" s="247"/>
      <c r="D47" s="247"/>
      <c r="E47" s="247"/>
      <c r="F47" s="249"/>
      <c r="G47" s="249"/>
      <c r="H47" s="249"/>
      <c r="I47" s="249"/>
      <c r="J47" s="241" t="s">
        <v>44</v>
      </c>
      <c r="K47" s="176">
        <f>K45-K46</f>
        <v>51.98420519558735</v>
      </c>
      <c r="L47" s="176">
        <f>L45-L46</f>
        <v>84.275957406038742</v>
      </c>
      <c r="M47" s="176">
        <f>M45-M46</f>
        <v>23.739837398373986</v>
      </c>
      <c r="N47" s="176">
        <f>N45-N46</f>
        <v>160.00000000000003</v>
      </c>
      <c r="O47" s="190"/>
      <c r="P47" s="190"/>
    </row>
    <row r="48" spans="1:20" ht="16.2" thickBot="1" x14ac:dyDescent="0.35">
      <c r="A48" s="247" t="s">
        <v>89</v>
      </c>
      <c r="B48" s="246"/>
      <c r="C48" s="247"/>
      <c r="D48" s="247"/>
      <c r="E48" s="247"/>
      <c r="F48" s="253"/>
      <c r="G48" s="253"/>
      <c r="H48" s="253"/>
      <c r="I48" s="253"/>
      <c r="J48" s="254" t="s">
        <v>77</v>
      </c>
      <c r="K48" s="255">
        <f>B44</f>
        <v>300</v>
      </c>
      <c r="L48" s="255">
        <f>C44</f>
        <v>410</v>
      </c>
      <c r="M48" s="255">
        <f>D44</f>
        <v>90</v>
      </c>
      <c r="N48" s="255">
        <f>E44</f>
        <v>800</v>
      </c>
      <c r="O48" s="194" t="s">
        <v>49</v>
      </c>
      <c r="P48" s="195">
        <f>N45+H44</f>
        <v>430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6"/>
  <sheetViews>
    <sheetView topLeftCell="A2" workbookViewId="0">
      <selection activeCell="B7" sqref="B7"/>
    </sheetView>
  </sheetViews>
  <sheetFormatPr baseColWidth="10" defaultRowHeight="13.2" x14ac:dyDescent="0.25"/>
  <cols>
    <col min="1" max="1" width="45" style="17" customWidth="1"/>
    <col min="2" max="7" width="15.6640625" style="17" customWidth="1"/>
  </cols>
  <sheetData>
    <row r="1" spans="1:7" ht="18" thickTop="1" x14ac:dyDescent="0.3">
      <c r="A1" s="48" t="s">
        <v>41</v>
      </c>
      <c r="B1" s="19" t="s">
        <v>3</v>
      </c>
      <c r="C1" s="19" t="s">
        <v>4</v>
      </c>
      <c r="D1" s="19" t="s">
        <v>19</v>
      </c>
      <c r="E1" s="19" t="s">
        <v>13</v>
      </c>
      <c r="F1" s="20" t="s">
        <v>14</v>
      </c>
      <c r="G1" s="21" t="s">
        <v>10</v>
      </c>
    </row>
    <row r="2" spans="1:7" ht="17.399999999999999" x14ac:dyDescent="0.3">
      <c r="A2" s="49"/>
      <c r="B2" s="23"/>
      <c r="C2" s="23"/>
      <c r="D2" s="23"/>
      <c r="E2" s="23"/>
      <c r="F2" s="23"/>
      <c r="G2" s="24"/>
    </row>
    <row r="3" spans="1:7" ht="17.399999999999999" x14ac:dyDescent="0.3">
      <c r="A3" s="49" t="s">
        <v>3</v>
      </c>
      <c r="B3" s="51">
        <f>énoncé!K41</f>
        <v>118.61398929285109</v>
      </c>
      <c r="C3" s="51">
        <f>énoncé!L41</f>
        <v>43.640946827938699</v>
      </c>
      <c r="D3" s="51">
        <f>énoncé!M41</f>
        <v>2.7450638792102211</v>
      </c>
      <c r="E3" s="26">
        <f>énoncé!N5</f>
        <v>165</v>
      </c>
      <c r="F3" s="26">
        <f>énoncé!O5</f>
        <v>150</v>
      </c>
      <c r="G3" s="27">
        <f>énoncé!P5</f>
        <v>315</v>
      </c>
    </row>
    <row r="4" spans="1:7" ht="17.399999999999999" x14ac:dyDescent="0.3">
      <c r="A4" s="49" t="s">
        <v>4</v>
      </c>
      <c r="B4" s="51">
        <f>énoncé!K42</f>
        <v>43.81225773058398</v>
      </c>
      <c r="C4" s="51">
        <f>énoncé!L42</f>
        <v>150.13873801790558</v>
      </c>
      <c r="D4" s="51">
        <f>énoncé!M42</f>
        <v>21.049004251510404</v>
      </c>
      <c r="E4" s="26">
        <f>énoncé!N6</f>
        <v>214.99999999999997</v>
      </c>
      <c r="F4" s="26">
        <f>énoncé!O6</f>
        <v>330</v>
      </c>
      <c r="G4" s="27">
        <f>énoncé!P6</f>
        <v>545</v>
      </c>
    </row>
    <row r="5" spans="1:7" ht="17.399999999999999" x14ac:dyDescent="0.3">
      <c r="A5" s="49" t="s">
        <v>20</v>
      </c>
      <c r="B5" s="51">
        <f>énoncé!K43</f>
        <v>4.3257170618623171</v>
      </c>
      <c r="C5" s="51">
        <f>énoncé!L43</f>
        <v>12.468351068858292</v>
      </c>
      <c r="D5" s="51">
        <f>énoncé!M43</f>
        <v>13.205931869279375</v>
      </c>
      <c r="E5" s="26">
        <f>énoncé!N7</f>
        <v>29.999999999999986</v>
      </c>
      <c r="F5" s="26">
        <f>énoncé!O7</f>
        <v>10</v>
      </c>
      <c r="G5" s="27">
        <f>énoncé!P7</f>
        <v>39.999999999999986</v>
      </c>
    </row>
    <row r="6" spans="1:7" ht="17.399999999999999" x14ac:dyDescent="0.3">
      <c r="A6" s="49" t="s">
        <v>13</v>
      </c>
      <c r="B6" s="51">
        <f>énoncé!K44</f>
        <v>166.75196408529737</v>
      </c>
      <c r="C6" s="51">
        <f>énoncé!L44</f>
        <v>206.24803591470257</v>
      </c>
      <c r="D6" s="51">
        <f>énoncé!M44</f>
        <v>37</v>
      </c>
      <c r="E6" s="26">
        <f>énoncé!N8</f>
        <v>409.99999999999994</v>
      </c>
      <c r="F6" s="26">
        <f>énoncé!O8</f>
        <v>490</v>
      </c>
      <c r="G6" s="27">
        <f>énoncé!P8</f>
        <v>900</v>
      </c>
    </row>
    <row r="7" spans="1:7" ht="17.399999999999999" x14ac:dyDescent="0.3">
      <c r="A7" s="49" t="s">
        <v>43</v>
      </c>
      <c r="B7" s="51">
        <f>énoncé!K46</f>
        <v>81.263830719115276</v>
      </c>
      <c r="C7" s="51">
        <f>énoncé!L46</f>
        <v>119.47600667925869</v>
      </c>
      <c r="D7" s="51">
        <f>énoncé!M46</f>
        <v>29.260162601626014</v>
      </c>
      <c r="E7" s="26">
        <f>énoncé!N10</f>
        <v>229.99999999999997</v>
      </c>
      <c r="F7" s="26"/>
      <c r="G7" s="27"/>
    </row>
    <row r="8" spans="1:7" ht="17.399999999999999" x14ac:dyDescent="0.3">
      <c r="A8" s="49" t="s">
        <v>21</v>
      </c>
      <c r="B8" s="26">
        <f>énoncé!K11</f>
        <v>4</v>
      </c>
      <c r="C8" s="26">
        <f>énoncé!L11</f>
        <v>9</v>
      </c>
      <c r="D8" s="26">
        <f>énoncé!M11</f>
        <v>1</v>
      </c>
      <c r="E8" s="26">
        <f>énoncé!N11</f>
        <v>14</v>
      </c>
      <c r="F8" s="26"/>
      <c r="G8" s="27"/>
    </row>
    <row r="9" spans="1:7" ht="17.399999999999999" x14ac:dyDescent="0.3">
      <c r="A9" s="49" t="s">
        <v>22</v>
      </c>
      <c r="B9" s="26">
        <f>énoncé!K12</f>
        <v>-1</v>
      </c>
      <c r="C9" s="26">
        <f>énoncé!L12</f>
        <v>-1</v>
      </c>
      <c r="D9" s="26">
        <f>énoncé!M12</f>
        <v>0</v>
      </c>
      <c r="E9" s="26">
        <f>énoncé!N12</f>
        <v>-2</v>
      </c>
      <c r="F9" s="26"/>
      <c r="G9" s="27"/>
    </row>
    <row r="10" spans="1:7" ht="17.399999999999999" x14ac:dyDescent="0.3">
      <c r="A10" s="49" t="s">
        <v>44</v>
      </c>
      <c r="B10" s="51">
        <f>énoncé!K13</f>
        <v>48.98420519558735</v>
      </c>
      <c r="C10" s="51">
        <f>énoncé!L13</f>
        <v>76.275957406038742</v>
      </c>
      <c r="D10" s="51">
        <f>énoncé!M13</f>
        <v>22.739837398373986</v>
      </c>
      <c r="E10" s="26">
        <f>énoncé!N13</f>
        <v>148.00000000000009</v>
      </c>
      <c r="F10" s="26"/>
      <c r="G10" s="27"/>
    </row>
    <row r="11" spans="1:7" ht="17.399999999999999" x14ac:dyDescent="0.3">
      <c r="A11" s="49" t="s">
        <v>23</v>
      </c>
      <c r="B11" s="51">
        <f>énoncé!K9</f>
        <v>133.24803591470263</v>
      </c>
      <c r="C11" s="51">
        <f>énoncé!L9</f>
        <v>203.75196408529743</v>
      </c>
      <c r="D11" s="51">
        <f>énoncé!M9</f>
        <v>53</v>
      </c>
      <c r="E11" s="26">
        <f>énoncé!N9</f>
        <v>390.00000000000006</v>
      </c>
      <c r="F11" s="26"/>
      <c r="G11" s="27"/>
    </row>
    <row r="12" spans="1:7" ht="18" thickBot="1" x14ac:dyDescent="0.35">
      <c r="A12" s="88" t="s">
        <v>6</v>
      </c>
      <c r="B12" s="29">
        <f>énoncé!K14</f>
        <v>300</v>
      </c>
      <c r="C12" s="29">
        <f>énoncé!L14</f>
        <v>410</v>
      </c>
      <c r="D12" s="29">
        <f>énoncé!M14</f>
        <v>90</v>
      </c>
      <c r="E12" s="29">
        <f>énoncé!N14</f>
        <v>800</v>
      </c>
      <c r="F12" s="29"/>
      <c r="G12" s="30"/>
    </row>
    <row r="13" spans="1:7" ht="18.600000000000001" thickTop="1" thickBot="1" x14ac:dyDescent="0.35">
      <c r="A13" s="23"/>
      <c r="B13" s="26"/>
      <c r="C13" s="26"/>
      <c r="D13" s="26"/>
      <c r="E13" s="26"/>
      <c r="F13" s="26"/>
      <c r="G13" s="27"/>
    </row>
    <row r="14" spans="1:7" ht="18.600000000000001" thickTop="1" thickBot="1" x14ac:dyDescent="0.35">
      <c r="A14" s="31"/>
      <c r="B14" s="19" t="s">
        <v>3</v>
      </c>
      <c r="C14" s="19" t="s">
        <v>4</v>
      </c>
      <c r="D14" s="19" t="s">
        <v>19</v>
      </c>
      <c r="E14" s="19" t="s">
        <v>13</v>
      </c>
      <c r="F14" s="20" t="s">
        <v>61</v>
      </c>
      <c r="G14" s="21" t="s">
        <v>10</v>
      </c>
    </row>
    <row r="15" spans="1:7" ht="18" thickTop="1" x14ac:dyDescent="0.3">
      <c r="A15" s="125" t="s">
        <v>45</v>
      </c>
      <c r="B15" s="32"/>
      <c r="C15" s="32"/>
      <c r="D15" s="32"/>
      <c r="E15" s="32"/>
      <c r="F15" s="32"/>
      <c r="G15" s="33"/>
    </row>
    <row r="16" spans="1:7" ht="17.399999999999999" x14ac:dyDescent="0.3">
      <c r="A16" s="34" t="s">
        <v>3</v>
      </c>
      <c r="B16" s="35">
        <f>-B3*énoncé!$G5/énoncé!$P5</f>
        <v>-5.6482852044214802</v>
      </c>
      <c r="C16" s="35">
        <f>-C3*énoncé!$G5/énoncé!$P5</f>
        <v>-2.078140325139938</v>
      </c>
      <c r="D16" s="35">
        <f>-D3*énoncé!$G5/énoncé!$P5</f>
        <v>-0.13071732758143911</v>
      </c>
      <c r="E16" s="35">
        <f>-E3*énoncé!$G5/énoncé!$P5</f>
        <v>-7.8571428571428568</v>
      </c>
      <c r="F16" s="35">
        <f>-F3*énoncé!$G5/énoncé!$P5</f>
        <v>-7.1428571428571432</v>
      </c>
      <c r="G16" s="36">
        <f>E16+F16</f>
        <v>-15</v>
      </c>
    </row>
    <row r="17" spans="1:7" ht="17.399999999999999" x14ac:dyDescent="0.3">
      <c r="A17" s="34" t="s">
        <v>4</v>
      </c>
      <c r="B17" s="35">
        <f>-B4*énoncé!$G6/énoncé!$P6</f>
        <v>-2.8136312304044755</v>
      </c>
      <c r="C17" s="35">
        <f>-C4*énoncé!$G6/énoncé!$P6</f>
        <v>-9.6419373039021927</v>
      </c>
      <c r="D17" s="35">
        <f>-D4*énoncé!$G6/énoncé!$P6</f>
        <v>-1.3517709152346131</v>
      </c>
      <c r="E17" s="35">
        <f>-E4*énoncé!$G6/énoncé!$P6</f>
        <v>-13.807339449541283</v>
      </c>
      <c r="F17" s="35">
        <f>-F4*énoncé!$G6/énoncé!$P6</f>
        <v>-21.192660550458715</v>
      </c>
      <c r="G17" s="36">
        <f>E17+F17</f>
        <v>-35</v>
      </c>
    </row>
    <row r="18" spans="1:7" ht="17.399999999999999" x14ac:dyDescent="0.3">
      <c r="A18" s="34" t="s">
        <v>20</v>
      </c>
      <c r="B18" s="35">
        <f t="shared" ref="B18:G18" si="0">-SUM(B16:B17)</f>
        <v>8.4619164348259552</v>
      </c>
      <c r="C18" s="35">
        <f t="shared" si="0"/>
        <v>11.72007762904213</v>
      </c>
      <c r="D18" s="35">
        <f t="shared" si="0"/>
        <v>1.4824882428160522</v>
      </c>
      <c r="E18" s="35">
        <f t="shared" si="0"/>
        <v>21.664482306684139</v>
      </c>
      <c r="F18" s="35">
        <f t="shared" si="0"/>
        <v>28.335517693315857</v>
      </c>
      <c r="G18" s="36">
        <f t="shared" si="0"/>
        <v>50</v>
      </c>
    </row>
    <row r="19" spans="1:7" ht="18" thickBot="1" x14ac:dyDescent="0.35">
      <c r="A19" s="28" t="s">
        <v>13</v>
      </c>
      <c r="B19" s="37">
        <f t="shared" ref="B19:G19" si="1">SUM(B16:B18)</f>
        <v>0</v>
      </c>
      <c r="C19" s="37">
        <f t="shared" si="1"/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8">
        <f t="shared" si="1"/>
        <v>0</v>
      </c>
    </row>
    <row r="20" spans="1:7" ht="18" thickTop="1" x14ac:dyDescent="0.3">
      <c r="A20" s="39"/>
      <c r="B20" s="40" t="s">
        <v>86</v>
      </c>
      <c r="C20" s="40"/>
      <c r="D20" s="40"/>
      <c r="E20" s="40"/>
      <c r="F20" s="40"/>
      <c r="G20" s="41"/>
    </row>
    <row r="21" spans="1:7" ht="18" thickBot="1" x14ac:dyDescent="0.35">
      <c r="A21" s="126" t="s">
        <v>25</v>
      </c>
      <c r="B21" s="40"/>
      <c r="C21" s="40"/>
      <c r="D21" s="40"/>
      <c r="E21" s="40"/>
      <c r="F21" s="40"/>
      <c r="G21" s="41"/>
    </row>
    <row r="22" spans="1:7" ht="18" thickTop="1" x14ac:dyDescent="0.3">
      <c r="A22" s="43" t="s">
        <v>3</v>
      </c>
      <c r="B22" s="44">
        <f>-énoncé!K5*énoncé!$H5/énoncé!$P5</f>
        <v>-3.7655234696143198</v>
      </c>
      <c r="C22" s="44">
        <f>-énoncé!L5*énoncé!$H5/énoncé!$P5</f>
        <v>-1.3854268834266255</v>
      </c>
      <c r="D22" s="44">
        <f>-énoncé!M5*énoncé!$H5/énoncé!$P5</f>
        <v>-8.7144885054292728E-2</v>
      </c>
      <c r="E22" s="44">
        <f>-énoncé!N5*énoncé!$H5/énoncé!$P5</f>
        <v>-5.2380952380952381</v>
      </c>
      <c r="F22" s="44">
        <f>-énoncé!O5*énoncé!$H5/énoncé!$P5</f>
        <v>-4.7619047619047619</v>
      </c>
      <c r="G22" s="45">
        <f>E22+F22</f>
        <v>-10</v>
      </c>
    </row>
    <row r="23" spans="1:7" ht="17.399999999999999" x14ac:dyDescent="0.3">
      <c r="A23" s="34" t="s">
        <v>4</v>
      </c>
      <c r="B23" s="35">
        <f>-énoncé!K6*énoncé!$H6/énoncé!$P6</f>
        <v>-2.4116839117752651</v>
      </c>
      <c r="C23" s="35">
        <f>-énoncé!L6*énoncé!$H6/énoncé!$P6</f>
        <v>-8.2645176890590228</v>
      </c>
      <c r="D23" s="35">
        <f>-énoncé!M6*énoncé!$H6/énoncé!$P6</f>
        <v>-1.1586607844868113</v>
      </c>
      <c r="E23" s="35">
        <f>-énoncé!N6*énoncé!$H6/énoncé!$P6</f>
        <v>-11.834862385321099</v>
      </c>
      <c r="F23" s="35">
        <f>-énoncé!O6*énoncé!$H6/énoncé!$P6</f>
        <v>-18.165137614678898</v>
      </c>
      <c r="G23" s="36">
        <f>E23+F23</f>
        <v>-29.999999999999996</v>
      </c>
    </row>
    <row r="24" spans="1:7" ht="17.399999999999999" x14ac:dyDescent="0.3">
      <c r="A24" s="34" t="s">
        <v>20</v>
      </c>
      <c r="B24" s="35">
        <f>énoncé!K7*énoncé!$H7/énoncé!$P7</f>
        <v>0</v>
      </c>
      <c r="C24" s="35">
        <f>énoncé!L7*énoncé!$H7/énoncé!$P7</f>
        <v>0</v>
      </c>
      <c r="D24" s="35">
        <f>énoncé!M7*énoncé!$H7/énoncé!$P7</f>
        <v>0</v>
      </c>
      <c r="E24" s="35">
        <f>SUM(B24:D24)</f>
        <v>0</v>
      </c>
      <c r="F24" s="35">
        <f>énoncé!O7*énoncé!$H7/énoncé!$P7</f>
        <v>0</v>
      </c>
      <c r="G24" s="36">
        <f>E24+F24</f>
        <v>0</v>
      </c>
    </row>
    <row r="25" spans="1:7" ht="18" thickBot="1" x14ac:dyDescent="0.35">
      <c r="A25" s="28" t="s">
        <v>13</v>
      </c>
      <c r="B25" s="46">
        <f t="shared" ref="B25:G25" si="2">-SUM(B22:B24)</f>
        <v>6.1772073813895849</v>
      </c>
      <c r="C25" s="37">
        <f t="shared" si="2"/>
        <v>9.6499445724856479</v>
      </c>
      <c r="D25" s="37">
        <f t="shared" si="2"/>
        <v>1.2458056695411039</v>
      </c>
      <c r="E25" s="37">
        <f t="shared" si="2"/>
        <v>17.072957623416336</v>
      </c>
      <c r="F25" s="37">
        <f t="shared" si="2"/>
        <v>22.92704237658366</v>
      </c>
      <c r="G25" s="38">
        <f t="shared" si="2"/>
        <v>40</v>
      </c>
    </row>
    <row r="26" spans="1:7" ht="14.4" thickTop="1" thickBot="1" x14ac:dyDescent="0.3">
      <c r="A26" s="47"/>
      <c r="B26" s="47"/>
      <c r="C26" s="47"/>
      <c r="D26" s="47"/>
      <c r="E26" s="47"/>
      <c r="F26" s="47"/>
      <c r="G26" s="47"/>
    </row>
    <row r="27" spans="1:7" ht="18" thickTop="1" x14ac:dyDescent="0.3">
      <c r="A27" s="48" t="s">
        <v>41</v>
      </c>
      <c r="B27" s="19" t="s">
        <v>3</v>
      </c>
      <c r="C27" s="19" t="s">
        <v>4</v>
      </c>
      <c r="D27" s="19" t="s">
        <v>19</v>
      </c>
      <c r="E27" s="19" t="s">
        <v>13</v>
      </c>
      <c r="F27" s="20" t="s">
        <v>61</v>
      </c>
      <c r="G27" s="21" t="s">
        <v>10</v>
      </c>
    </row>
    <row r="28" spans="1:7" ht="17.399999999999999" x14ac:dyDescent="0.3">
      <c r="A28" s="49" t="s">
        <v>3</v>
      </c>
      <c r="B28" s="261">
        <f t="shared" ref="B28:D29" si="3">B3+B16+B22</f>
        <v>109.20018061881528</v>
      </c>
      <c r="C28" s="261">
        <f t="shared" si="3"/>
        <v>40.177379619372132</v>
      </c>
      <c r="D28" s="261">
        <f t="shared" si="3"/>
        <v>2.5272016665744892</v>
      </c>
      <c r="E28" s="51">
        <f>SUM(B28:D28)</f>
        <v>151.9047619047619</v>
      </c>
      <c r="F28" s="51">
        <f>F3+F16+F22</f>
        <v>138.0952380952381</v>
      </c>
      <c r="G28" s="52">
        <f>E28+F28</f>
        <v>290</v>
      </c>
    </row>
    <row r="29" spans="1:7" ht="17.399999999999999" x14ac:dyDescent="0.3">
      <c r="A29" s="49" t="s">
        <v>4</v>
      </c>
      <c r="B29" s="261">
        <f t="shared" si="3"/>
        <v>38.586942588404241</v>
      </c>
      <c r="C29" s="261">
        <f t="shared" si="3"/>
        <v>132.23228302494437</v>
      </c>
      <c r="D29" s="261">
        <f t="shared" si="3"/>
        <v>18.538572551788977</v>
      </c>
      <c r="E29" s="51">
        <f>SUM(B29:D29)</f>
        <v>189.35779816513758</v>
      </c>
      <c r="F29" s="51">
        <f>F4+F17+F23</f>
        <v>290.64220183486242</v>
      </c>
      <c r="G29" s="52">
        <f>E29+F29</f>
        <v>480</v>
      </c>
    </row>
    <row r="30" spans="1:7" ht="17.399999999999999" x14ac:dyDescent="0.3">
      <c r="A30" s="49" t="s">
        <v>20</v>
      </c>
      <c r="B30" s="261">
        <f>B5+B18</f>
        <v>12.787633496688272</v>
      </c>
      <c r="C30" s="261">
        <f>C5+C18</f>
        <v>24.18842869790042</v>
      </c>
      <c r="D30" s="261">
        <f>D5+D18</f>
        <v>14.688420112095427</v>
      </c>
      <c r="E30" s="51">
        <f>SUM(B30:D30)</f>
        <v>51.664482306684121</v>
      </c>
      <c r="F30" s="51">
        <f>F5+F18+F24</f>
        <v>38.335517693315857</v>
      </c>
      <c r="G30" s="52">
        <f>E30+F30</f>
        <v>89.999999999999972</v>
      </c>
    </row>
    <row r="31" spans="1:7" ht="17.399999999999999" x14ac:dyDescent="0.3">
      <c r="A31" s="22" t="s">
        <v>42</v>
      </c>
      <c r="B31" s="260">
        <f>B25</f>
        <v>6.1772073813895849</v>
      </c>
      <c r="C31" s="260">
        <f>C25</f>
        <v>9.6499445724856479</v>
      </c>
      <c r="D31" s="260">
        <f>D25</f>
        <v>1.2458056695411039</v>
      </c>
      <c r="E31" s="51"/>
      <c r="F31" s="51"/>
      <c r="G31" s="52"/>
    </row>
    <row r="32" spans="1:7" ht="17.399999999999999" x14ac:dyDescent="0.3">
      <c r="A32" s="49" t="s">
        <v>13</v>
      </c>
      <c r="B32" s="51">
        <f>SUM(B28:B31)</f>
        <v>166.75196408529737</v>
      </c>
      <c r="C32" s="51">
        <f>SUM(C28:C31)</f>
        <v>206.24803591470254</v>
      </c>
      <c r="D32" s="51">
        <f>SUM(D28:D31)</f>
        <v>37</v>
      </c>
      <c r="E32" s="51"/>
      <c r="F32" s="51"/>
      <c r="G32" s="52"/>
    </row>
    <row r="33" spans="1:7" ht="17.399999999999999" x14ac:dyDescent="0.3">
      <c r="A33" s="49" t="s">
        <v>43</v>
      </c>
      <c r="B33" s="260">
        <f t="shared" ref="B33:D36" si="4">B7</f>
        <v>81.263830719115276</v>
      </c>
      <c r="C33" s="260">
        <f t="shared" si="4"/>
        <v>119.47600667925869</v>
      </c>
      <c r="D33" s="260">
        <f t="shared" si="4"/>
        <v>29.260162601626014</v>
      </c>
      <c r="E33" s="51"/>
      <c r="F33" s="51"/>
      <c r="G33" s="52"/>
    </row>
    <row r="34" spans="1:7" ht="17.399999999999999" x14ac:dyDescent="0.3">
      <c r="A34" s="49" t="s">
        <v>21</v>
      </c>
      <c r="B34" s="260">
        <f t="shared" si="4"/>
        <v>4</v>
      </c>
      <c r="C34" s="260">
        <f t="shared" si="4"/>
        <v>9</v>
      </c>
      <c r="D34" s="260">
        <f t="shared" si="4"/>
        <v>1</v>
      </c>
      <c r="E34" s="51"/>
      <c r="F34" s="51" t="s">
        <v>60</v>
      </c>
      <c r="G34" s="52"/>
    </row>
    <row r="35" spans="1:7" ht="17.399999999999999" x14ac:dyDescent="0.3">
      <c r="A35" s="49" t="s">
        <v>22</v>
      </c>
      <c r="B35" s="260">
        <f t="shared" si="4"/>
        <v>-1</v>
      </c>
      <c r="C35" s="260">
        <f t="shared" si="4"/>
        <v>-1</v>
      </c>
      <c r="D35" s="260">
        <f t="shared" si="4"/>
        <v>0</v>
      </c>
      <c r="E35" s="51"/>
      <c r="F35" s="51"/>
      <c r="G35" s="52"/>
    </row>
    <row r="36" spans="1:7" ht="17.399999999999999" x14ac:dyDescent="0.3">
      <c r="A36" s="49" t="s">
        <v>44</v>
      </c>
      <c r="B36" s="260">
        <f t="shared" si="4"/>
        <v>48.98420519558735</v>
      </c>
      <c r="C36" s="260">
        <f t="shared" si="4"/>
        <v>76.275957406038742</v>
      </c>
      <c r="D36" s="260">
        <f t="shared" si="4"/>
        <v>22.739837398373986</v>
      </c>
      <c r="E36" s="51"/>
      <c r="F36" s="51"/>
      <c r="G36" s="52"/>
    </row>
    <row r="37" spans="1:7" ht="17.399999999999999" x14ac:dyDescent="0.3">
      <c r="A37" s="49" t="s">
        <v>23</v>
      </c>
      <c r="B37" s="51">
        <f>SUM(B33:B36)</f>
        <v>133.24803591470263</v>
      </c>
      <c r="C37" s="51">
        <f>SUM(C33:C36)</f>
        <v>203.75196408529743</v>
      </c>
      <c r="D37" s="51">
        <f>SUM(D33:D36)</f>
        <v>53</v>
      </c>
      <c r="E37" s="51"/>
      <c r="F37" s="51"/>
      <c r="G37" s="52"/>
    </row>
    <row r="38" spans="1:7" ht="18" thickBot="1" x14ac:dyDescent="0.35">
      <c r="A38" s="88" t="s">
        <v>6</v>
      </c>
      <c r="B38" s="53">
        <f>B32+B37</f>
        <v>300</v>
      </c>
      <c r="C38" s="53">
        <f>C32+C37</f>
        <v>410</v>
      </c>
      <c r="D38" s="53">
        <f>D32+D37</f>
        <v>90</v>
      </c>
      <c r="E38" s="53"/>
      <c r="F38" s="53"/>
      <c r="G38" s="54"/>
    </row>
    <row r="39" spans="1:7" ht="18.600000000000001" thickTop="1" thickBot="1" x14ac:dyDescent="0.35">
      <c r="A39" s="55"/>
      <c r="B39" s="55" t="s">
        <v>87</v>
      </c>
      <c r="C39" s="55"/>
      <c r="D39" s="55"/>
      <c r="E39" s="55"/>
      <c r="F39" s="55"/>
      <c r="G39" s="55"/>
    </row>
    <row r="40" spans="1:7" ht="18.600000000000001" thickTop="1" thickBot="1" x14ac:dyDescent="0.35">
      <c r="A40" s="56" t="s">
        <v>88</v>
      </c>
      <c r="B40" s="111" t="s">
        <v>3</v>
      </c>
      <c r="C40" s="112" t="s">
        <v>4</v>
      </c>
      <c r="D40" s="112" t="s">
        <v>19</v>
      </c>
      <c r="E40" s="55"/>
      <c r="F40" s="55"/>
      <c r="G40" s="55"/>
    </row>
    <row r="41" spans="1:7" ht="18" thickTop="1" x14ac:dyDescent="0.3">
      <c r="A41" s="25" t="s">
        <v>3</v>
      </c>
      <c r="B41" s="89">
        <f>énoncé!B5/énoncé!B$8</f>
        <v>0.8666666666666667</v>
      </c>
      <c r="C41" s="90">
        <f>énoncé!C5/énoncé!C$8</f>
        <v>2.4390243902439025E-2</v>
      </c>
      <c r="D41" s="91">
        <f>énoncé!D5/énoncé!D$8</f>
        <v>0</v>
      </c>
      <c r="E41" s="55"/>
      <c r="F41" s="55" t="s">
        <v>28</v>
      </c>
      <c r="G41" s="55"/>
    </row>
    <row r="42" spans="1:7" ht="17.399999999999999" x14ac:dyDescent="0.3">
      <c r="A42" s="25" t="s">
        <v>4</v>
      </c>
      <c r="B42" s="92">
        <f>énoncé!B6/énoncé!B$8</f>
        <v>0.13333333333333333</v>
      </c>
      <c r="C42" s="93">
        <f>énoncé!C6/énoncé!C$8</f>
        <v>0.97560975609756095</v>
      </c>
      <c r="D42" s="94">
        <f>énoncé!D6/énoncé!D$8</f>
        <v>0</v>
      </c>
      <c r="E42" s="61" t="s">
        <v>50</v>
      </c>
      <c r="F42" s="55"/>
      <c r="G42" s="55"/>
    </row>
    <row r="43" spans="1:7" ht="18" thickBot="1" x14ac:dyDescent="0.35">
      <c r="A43" s="25" t="s">
        <v>20</v>
      </c>
      <c r="B43" s="95">
        <f>énoncé!B7/énoncé!B$8</f>
        <v>0</v>
      </c>
      <c r="C43" s="96">
        <f>énoncé!C7/énoncé!C$8</f>
        <v>0</v>
      </c>
      <c r="D43" s="97">
        <f>énoncé!D7/énoncé!D$8</f>
        <v>1</v>
      </c>
      <c r="E43" s="55"/>
      <c r="F43" s="55"/>
      <c r="G43" s="55"/>
    </row>
    <row r="44" spans="1:7" ht="18.600000000000001" thickTop="1" thickBot="1" x14ac:dyDescent="0.35">
      <c r="A44"/>
      <c r="B44" s="98"/>
      <c r="C44" s="98"/>
      <c r="D44" s="98"/>
      <c r="E44" s="55"/>
      <c r="F44" s="55"/>
      <c r="G44" s="55"/>
    </row>
    <row r="45" spans="1:7" ht="18.600000000000001" thickTop="1" thickBot="1" x14ac:dyDescent="0.35">
      <c r="A45" s="56" t="s">
        <v>91</v>
      </c>
      <c r="B45" s="111" t="s">
        <v>3</v>
      </c>
      <c r="C45" s="112" t="s">
        <v>4</v>
      </c>
      <c r="D45" s="112" t="s">
        <v>19</v>
      </c>
      <c r="E45" s="55"/>
      <c r="F45" s="55"/>
      <c r="G45" s="55"/>
    </row>
    <row r="46" spans="1:7" ht="18" thickTop="1" x14ac:dyDescent="0.3">
      <c r="A46" s="25" t="s">
        <v>3</v>
      </c>
      <c r="B46" s="99">
        <f>B41</f>
        <v>0.8666666666666667</v>
      </c>
      <c r="C46" s="99">
        <f>B42</f>
        <v>0.13333333333333333</v>
      </c>
      <c r="D46" s="100">
        <f>B43</f>
        <v>0</v>
      </c>
      <c r="E46" s="55"/>
      <c r="F46" s="55"/>
      <c r="G46" s="55"/>
    </row>
    <row r="47" spans="1:7" ht="17.399999999999999" x14ac:dyDescent="0.3">
      <c r="A47" s="25" t="s">
        <v>4</v>
      </c>
      <c r="B47" s="101">
        <f>C41</f>
        <v>2.4390243902439025E-2</v>
      </c>
      <c r="C47" s="101">
        <f>C42</f>
        <v>0.97560975609756095</v>
      </c>
      <c r="D47" s="102">
        <f>C43</f>
        <v>0</v>
      </c>
      <c r="E47" s="55"/>
      <c r="F47" s="55"/>
      <c r="G47" s="55"/>
    </row>
    <row r="48" spans="1:7" ht="18" thickBot="1" x14ac:dyDescent="0.35">
      <c r="A48" s="25" t="s">
        <v>20</v>
      </c>
      <c r="B48" s="103">
        <f>D41</f>
        <v>0</v>
      </c>
      <c r="C48" s="103">
        <f>D42</f>
        <v>0</v>
      </c>
      <c r="D48" s="104">
        <f>D43</f>
        <v>1</v>
      </c>
      <c r="E48" s="55"/>
      <c r="F48" s="55"/>
      <c r="G48" s="55"/>
    </row>
    <row r="49" spans="1:7" ht="13.8" thickTop="1" x14ac:dyDescent="0.25">
      <c r="A49"/>
    </row>
    <row r="50" spans="1:7" ht="18.600000000000001" thickBot="1" x14ac:dyDescent="0.4">
      <c r="A50" s="62"/>
      <c r="B50" s="63" t="s">
        <v>62</v>
      </c>
      <c r="C50" s="62"/>
      <c r="D50" s="62"/>
      <c r="E50" s="62"/>
      <c r="F50" s="62"/>
      <c r="G50" s="62"/>
    </row>
    <row r="51" spans="1:7" ht="18" thickTop="1" x14ac:dyDescent="0.3">
      <c r="A51" s="105" t="s">
        <v>34</v>
      </c>
      <c r="B51" s="111" t="s">
        <v>3</v>
      </c>
      <c r="C51" s="112" t="s">
        <v>4</v>
      </c>
      <c r="D51" s="112" t="s">
        <v>19</v>
      </c>
      <c r="E51" s="112" t="s">
        <v>13</v>
      </c>
      <c r="F51" s="113" t="s">
        <v>14</v>
      </c>
      <c r="G51" s="114" t="s">
        <v>10</v>
      </c>
    </row>
    <row r="52" spans="1:7" ht="18" thickBot="1" x14ac:dyDescent="0.35">
      <c r="A52" s="106" t="s">
        <v>34</v>
      </c>
      <c r="B52" s="107"/>
      <c r="C52" s="108"/>
      <c r="D52" s="108"/>
      <c r="E52" s="108"/>
      <c r="F52" s="109"/>
      <c r="G52" s="110"/>
    </row>
    <row r="53" spans="1:7" ht="18" thickTop="1" x14ac:dyDescent="0.3">
      <c r="A53" s="25" t="s">
        <v>3</v>
      </c>
      <c r="B53" s="129">
        <f t="array" ref="B53:D55">MMULT(B28:D30,B46:D48)</f>
        <v>95.620092624583947</v>
      </c>
      <c r="C53" s="129">
        <v>53.757467613603467</v>
      </c>
      <c r="D53" s="129">
        <v>2.5272016665744892</v>
      </c>
      <c r="E53" s="69">
        <f>SUM(B53:D53)</f>
        <v>151.9047619047619</v>
      </c>
      <c r="F53" s="69">
        <f>F28</f>
        <v>138.0952380952381</v>
      </c>
      <c r="G53" s="70">
        <f>E53+F53</f>
        <v>290</v>
      </c>
    </row>
    <row r="54" spans="1:7" ht="17.399999999999999" x14ac:dyDescent="0.3">
      <c r="A54" s="25" t="s">
        <v>4</v>
      </c>
      <c r="B54" s="129">
        <v>36.66719454470509</v>
      </c>
      <c r="C54" s="129">
        <v>134.15203106864351</v>
      </c>
      <c r="D54" s="129">
        <v>18.538572551788977</v>
      </c>
      <c r="E54" s="69">
        <f>SUM(B54:D54)</f>
        <v>189.35779816513758</v>
      </c>
      <c r="F54" s="69">
        <f>F29</f>
        <v>290.64220183486242</v>
      </c>
      <c r="G54" s="70">
        <f>E54+F54</f>
        <v>480</v>
      </c>
    </row>
    <row r="55" spans="1:7" ht="17.399999999999999" x14ac:dyDescent="0.3">
      <c r="A55" s="25" t="s">
        <v>20</v>
      </c>
      <c r="B55" s="129">
        <v>11.672577372688384</v>
      </c>
      <c r="C55" s="129">
        <v>25.303484821900309</v>
      </c>
      <c r="D55" s="129">
        <v>14.688420112095427</v>
      </c>
      <c r="E55" s="69">
        <f>SUM(B55:D55)</f>
        <v>51.664482306684121</v>
      </c>
      <c r="F55" s="69">
        <f>F30</f>
        <v>38.335517693315857</v>
      </c>
      <c r="G55" s="70">
        <f>E55+F55</f>
        <v>89.999999999999972</v>
      </c>
    </row>
    <row r="56" spans="1:7" ht="17.399999999999999" x14ac:dyDescent="0.3">
      <c r="A56" s="25" t="s">
        <v>35</v>
      </c>
      <c r="B56" s="71">
        <f t="array" ref="B56:D56">MMULT(B31:D31,B46:D48)</f>
        <v>5.5889442323055825</v>
      </c>
      <c r="C56" s="71">
        <v>10.238207721569649</v>
      </c>
      <c r="D56" s="71">
        <v>1.2458056695411039</v>
      </c>
      <c r="E56" s="69">
        <f>SUM(B56:D56)</f>
        <v>17.072957623416336</v>
      </c>
      <c r="F56" s="69">
        <f>F25</f>
        <v>22.92704237658366</v>
      </c>
      <c r="G56" s="70">
        <f>E56+F56</f>
        <v>40</v>
      </c>
    </row>
    <row r="57" spans="1:7" ht="17.399999999999999" x14ac:dyDescent="0.3">
      <c r="A57" s="87" t="s">
        <v>13</v>
      </c>
      <c r="B57" s="69">
        <f>SUM(B53:B56)</f>
        <v>149.548808774283</v>
      </c>
      <c r="C57" s="69">
        <f>SUM(C53:C56)</f>
        <v>223.45119122571691</v>
      </c>
      <c r="D57" s="69">
        <f>SUM(D53:D56)</f>
        <v>37</v>
      </c>
      <c r="E57" s="69">
        <f>SUM(E53:E56)</f>
        <v>409.99999999999994</v>
      </c>
      <c r="F57" s="69"/>
      <c r="G57" s="70"/>
    </row>
    <row r="58" spans="1:7" ht="17.399999999999999" x14ac:dyDescent="0.3">
      <c r="A58" s="72" t="s">
        <v>36</v>
      </c>
      <c r="B58" s="71">
        <f t="array" ref="B58:D58">MMULT(B33:D33,B46:D48)</f>
        <v>73.342702233296464</v>
      </c>
      <c r="C58" s="71">
        <v>127.39713516507751</v>
      </c>
      <c r="D58" s="71">
        <v>29.260162601626014</v>
      </c>
      <c r="E58" s="69">
        <f t="shared" ref="E58:E63" si="5">SUM(B58:D58)</f>
        <v>230</v>
      </c>
      <c r="F58" s="69"/>
      <c r="G58" s="70"/>
    </row>
    <row r="59" spans="1:7" ht="17.399999999999999" x14ac:dyDescent="0.3">
      <c r="A59" s="72" t="s">
        <v>47</v>
      </c>
      <c r="B59" s="71">
        <f t="array" ref="B59:D59">MMULT(B34:D34,B46:D48)</f>
        <v>3.6861788617886182</v>
      </c>
      <c r="C59" s="71">
        <v>9.3138211382113827</v>
      </c>
      <c r="D59" s="71">
        <v>1</v>
      </c>
      <c r="E59" s="69">
        <f t="shared" si="5"/>
        <v>14</v>
      </c>
      <c r="F59" s="69"/>
      <c r="G59" s="70"/>
    </row>
    <row r="60" spans="1:7" ht="17.399999999999999" x14ac:dyDescent="0.3">
      <c r="A60" s="72" t="s">
        <v>48</v>
      </c>
      <c r="B60" s="71">
        <f t="array" ref="B60:D60">MMULT(B35:D35,B46:D48)</f>
        <v>-0.89105691056910574</v>
      </c>
      <c r="C60" s="71">
        <v>-1.1089430894308943</v>
      </c>
      <c r="D60" s="71">
        <v>0</v>
      </c>
      <c r="E60" s="69">
        <f t="shared" si="5"/>
        <v>-2</v>
      </c>
      <c r="F60" s="69"/>
      <c r="G60" s="70"/>
    </row>
    <row r="61" spans="1:7" ht="17.399999999999999" x14ac:dyDescent="0.3">
      <c r="A61" s="72" t="s">
        <v>37</v>
      </c>
      <c r="B61" s="71">
        <f t="array" ref="B61:D61">MMULT(B36:D36,B46:D48)</f>
        <v>44.31336704120104</v>
      </c>
      <c r="C61" s="71">
        <v>80.946795560425045</v>
      </c>
      <c r="D61" s="71">
        <v>22.739837398373986</v>
      </c>
      <c r="E61" s="69">
        <f t="shared" si="5"/>
        <v>148.00000000000009</v>
      </c>
      <c r="F61" s="69"/>
      <c r="G61" s="70"/>
    </row>
    <row r="62" spans="1:7" ht="17.399999999999999" x14ac:dyDescent="0.3">
      <c r="A62" s="72" t="s">
        <v>23</v>
      </c>
      <c r="B62" s="69">
        <f>SUM(B58:B61)</f>
        <v>120.45119122571703</v>
      </c>
      <c r="C62" s="69">
        <f>SUM(C58:C61)</f>
        <v>216.54880877428306</v>
      </c>
      <c r="D62" s="69">
        <f>SUM(D58:D61)</f>
        <v>53</v>
      </c>
      <c r="E62" s="69">
        <f t="shared" si="5"/>
        <v>390.00000000000011</v>
      </c>
      <c r="F62" s="127" t="s">
        <v>49</v>
      </c>
      <c r="G62" s="128">
        <f>E62+G56</f>
        <v>430.00000000000011</v>
      </c>
    </row>
    <row r="63" spans="1:7" ht="17.399999999999999" x14ac:dyDescent="0.3">
      <c r="A63" s="72" t="s">
        <v>38</v>
      </c>
      <c r="B63" s="69">
        <f>B57+B62</f>
        <v>270</v>
      </c>
      <c r="C63" s="69">
        <f>C57+C62</f>
        <v>440</v>
      </c>
      <c r="D63" s="69">
        <f>D57+D62</f>
        <v>90</v>
      </c>
      <c r="E63" s="69">
        <f t="shared" si="5"/>
        <v>800</v>
      </c>
      <c r="F63" s="69"/>
      <c r="G63" s="70"/>
    </row>
    <row r="64" spans="1:7" ht="17.399999999999999" x14ac:dyDescent="0.3">
      <c r="A64" s="72" t="s">
        <v>29</v>
      </c>
      <c r="B64" s="69">
        <v>20</v>
      </c>
      <c r="C64" s="69">
        <v>40</v>
      </c>
      <c r="D64" s="69">
        <v>0</v>
      </c>
      <c r="E64" s="69"/>
      <c r="F64" s="69"/>
      <c r="G64" s="70"/>
    </row>
    <row r="65" spans="1:7" ht="18" thickBot="1" x14ac:dyDescent="0.35">
      <c r="A65" s="73" t="s">
        <v>39</v>
      </c>
      <c r="B65" s="74">
        <f>B63+B64</f>
        <v>290</v>
      </c>
      <c r="C65" s="74">
        <f>C63+C64</f>
        <v>480</v>
      </c>
      <c r="D65" s="74">
        <f>D63+D64</f>
        <v>90</v>
      </c>
      <c r="E65" s="75"/>
      <c r="F65" s="75"/>
      <c r="G65" s="76"/>
    </row>
    <row r="66" spans="1:7" ht="13.8" thickTop="1" x14ac:dyDescent="0.25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6"/>
  <sheetViews>
    <sheetView topLeftCell="A32" workbookViewId="0">
      <selection activeCell="B3" sqref="B3"/>
    </sheetView>
  </sheetViews>
  <sheetFormatPr baseColWidth="10" defaultRowHeight="13.2" x14ac:dyDescent="0.25"/>
  <cols>
    <col min="1" max="1" width="44.33203125" style="17" customWidth="1"/>
    <col min="2" max="7" width="15.6640625" style="17" customWidth="1"/>
    <col min="8" max="8" width="29.109375" customWidth="1"/>
    <col min="11" max="11" width="14.44140625" customWidth="1"/>
  </cols>
  <sheetData>
    <row r="1" spans="1:7" ht="18" thickTop="1" x14ac:dyDescent="0.3">
      <c r="A1" s="48" t="s">
        <v>41</v>
      </c>
      <c r="B1" s="19" t="s">
        <v>3</v>
      </c>
      <c r="C1" s="19" t="s">
        <v>4</v>
      </c>
      <c r="D1" s="19" t="s">
        <v>19</v>
      </c>
      <c r="E1" s="19" t="s">
        <v>31</v>
      </c>
      <c r="F1" s="20" t="s">
        <v>14</v>
      </c>
      <c r="G1" s="21" t="s">
        <v>10</v>
      </c>
    </row>
    <row r="2" spans="1:7" ht="17.399999999999999" x14ac:dyDescent="0.3">
      <c r="A2" s="49"/>
      <c r="B2" s="23"/>
      <c r="C2" s="23"/>
      <c r="D2" s="23"/>
      <c r="E2" s="23"/>
      <c r="F2" s="23"/>
      <c r="G2" s="24"/>
    </row>
    <row r="3" spans="1:7" ht="17.399999999999999" x14ac:dyDescent="0.3">
      <c r="A3" s="49" t="s">
        <v>3</v>
      </c>
      <c r="B3" s="51">
        <f>énoncé!K5</f>
        <v>118.61398929285109</v>
      </c>
      <c r="C3" s="51">
        <f>énoncé!L5</f>
        <v>43.640946827938699</v>
      </c>
      <c r="D3" s="51">
        <f>énoncé!M5</f>
        <v>2.7450638792102211</v>
      </c>
      <c r="E3" s="26">
        <f>énoncé!N5</f>
        <v>165</v>
      </c>
      <c r="F3" s="26">
        <f>énoncé!O5</f>
        <v>150</v>
      </c>
      <c r="G3" s="27">
        <f>énoncé!P5</f>
        <v>315</v>
      </c>
    </row>
    <row r="4" spans="1:7" ht="17.399999999999999" x14ac:dyDescent="0.3">
      <c r="A4" s="49" t="s">
        <v>4</v>
      </c>
      <c r="B4" s="51">
        <f>énoncé!K6</f>
        <v>43.81225773058398</v>
      </c>
      <c r="C4" s="51">
        <f>énoncé!L6</f>
        <v>150.13873801790558</v>
      </c>
      <c r="D4" s="51">
        <f>énoncé!M6</f>
        <v>21.049004251510404</v>
      </c>
      <c r="E4" s="26">
        <f>énoncé!N6</f>
        <v>214.99999999999997</v>
      </c>
      <c r="F4" s="26">
        <f>énoncé!O6</f>
        <v>330</v>
      </c>
      <c r="G4" s="27">
        <f>énoncé!P6</f>
        <v>545</v>
      </c>
    </row>
    <row r="5" spans="1:7" ht="17.399999999999999" x14ac:dyDescent="0.3">
      <c r="A5" s="49" t="s">
        <v>20</v>
      </c>
      <c r="B5" s="51">
        <f>énoncé!K7</f>
        <v>4.3257170618623171</v>
      </c>
      <c r="C5" s="51">
        <f>énoncé!L7</f>
        <v>12.468351068858292</v>
      </c>
      <c r="D5" s="51">
        <f>énoncé!M7</f>
        <v>13.205931869279375</v>
      </c>
      <c r="E5" s="26">
        <f>énoncé!N7</f>
        <v>29.999999999999986</v>
      </c>
      <c r="F5" s="26">
        <f>énoncé!O7</f>
        <v>10</v>
      </c>
      <c r="G5" s="27">
        <f>énoncé!P7</f>
        <v>39.999999999999986</v>
      </c>
    </row>
    <row r="6" spans="1:7" ht="17.399999999999999" x14ac:dyDescent="0.3">
      <c r="A6" s="49" t="s">
        <v>13</v>
      </c>
      <c r="B6" s="51">
        <f>énoncé!K8</f>
        <v>166.75196408529737</v>
      </c>
      <c r="C6" s="51">
        <f>énoncé!L8</f>
        <v>206.24803591470257</v>
      </c>
      <c r="D6" s="51">
        <f>énoncé!M8</f>
        <v>37</v>
      </c>
      <c r="E6" s="26">
        <f>énoncé!N8</f>
        <v>409.99999999999994</v>
      </c>
      <c r="F6" s="26">
        <f>énoncé!O8</f>
        <v>490</v>
      </c>
      <c r="G6" s="27">
        <f>énoncé!P8</f>
        <v>900</v>
      </c>
    </row>
    <row r="7" spans="1:7" ht="17.399999999999999" x14ac:dyDescent="0.3">
      <c r="A7" s="49" t="s">
        <v>43</v>
      </c>
      <c r="B7" s="51">
        <f>énoncé!K10</f>
        <v>81.263830719115276</v>
      </c>
      <c r="C7" s="51">
        <f>énoncé!L10</f>
        <v>119.47600667925869</v>
      </c>
      <c r="D7" s="51">
        <f>énoncé!M10</f>
        <v>29.260162601626014</v>
      </c>
      <c r="E7" s="26">
        <f>énoncé!N10</f>
        <v>229.99999999999997</v>
      </c>
      <c r="F7" s="26"/>
      <c r="G7" s="27"/>
    </row>
    <row r="8" spans="1:7" ht="17.399999999999999" x14ac:dyDescent="0.3">
      <c r="A8" s="49" t="s">
        <v>21</v>
      </c>
      <c r="B8" s="51">
        <f>énoncé!K11</f>
        <v>4</v>
      </c>
      <c r="C8" s="51">
        <f>énoncé!L11</f>
        <v>9</v>
      </c>
      <c r="D8" s="51">
        <f>énoncé!M11</f>
        <v>1</v>
      </c>
      <c r="E8" s="26">
        <f>énoncé!N11</f>
        <v>14</v>
      </c>
      <c r="F8" s="26"/>
      <c r="G8" s="27"/>
    </row>
    <row r="9" spans="1:7" ht="17.399999999999999" x14ac:dyDescent="0.3">
      <c r="A9" s="49" t="s">
        <v>22</v>
      </c>
      <c r="B9" s="51">
        <f>énoncé!K12</f>
        <v>-1</v>
      </c>
      <c r="C9" s="51">
        <f>énoncé!L12</f>
        <v>-1</v>
      </c>
      <c r="D9" s="51">
        <f>énoncé!M12</f>
        <v>0</v>
      </c>
      <c r="E9" s="26">
        <f>énoncé!N12</f>
        <v>-2</v>
      </c>
      <c r="F9" s="26"/>
      <c r="G9" s="27"/>
    </row>
    <row r="10" spans="1:7" ht="17.399999999999999" x14ac:dyDescent="0.3">
      <c r="A10" s="49" t="s">
        <v>44</v>
      </c>
      <c r="B10" s="51">
        <f>énoncé!K13</f>
        <v>48.98420519558735</v>
      </c>
      <c r="C10" s="51">
        <f>énoncé!L13</f>
        <v>76.275957406038742</v>
      </c>
      <c r="D10" s="51">
        <f>énoncé!M13</f>
        <v>22.739837398373986</v>
      </c>
      <c r="E10" s="26">
        <f>énoncé!N13</f>
        <v>148.00000000000009</v>
      </c>
      <c r="F10" s="26"/>
      <c r="G10" s="27"/>
    </row>
    <row r="11" spans="1:7" ht="17.399999999999999" x14ac:dyDescent="0.3">
      <c r="A11" s="49" t="s">
        <v>23</v>
      </c>
      <c r="B11" s="51">
        <f>énoncé!K9</f>
        <v>133.24803591470263</v>
      </c>
      <c r="C11" s="51">
        <f>énoncé!L9</f>
        <v>203.75196408529743</v>
      </c>
      <c r="D11" s="51">
        <f>énoncé!M9</f>
        <v>53</v>
      </c>
      <c r="E11" s="26">
        <f>énoncé!N9</f>
        <v>390.00000000000006</v>
      </c>
      <c r="F11" s="26"/>
      <c r="G11" s="27"/>
    </row>
    <row r="12" spans="1:7" ht="18" thickBot="1" x14ac:dyDescent="0.35">
      <c r="A12" s="88" t="s">
        <v>6</v>
      </c>
      <c r="B12" s="53">
        <f>énoncé!K14</f>
        <v>300</v>
      </c>
      <c r="C12" s="53">
        <f>énoncé!L14</f>
        <v>410</v>
      </c>
      <c r="D12" s="53">
        <f>énoncé!M14</f>
        <v>90</v>
      </c>
      <c r="E12" s="29">
        <f>énoncé!N14</f>
        <v>800</v>
      </c>
      <c r="F12" s="29"/>
      <c r="G12" s="30"/>
    </row>
    <row r="13" spans="1:7" ht="18.600000000000001" thickTop="1" thickBot="1" x14ac:dyDescent="0.35">
      <c r="A13" s="23"/>
      <c r="B13" s="26"/>
      <c r="C13" s="26"/>
      <c r="D13" s="26"/>
      <c r="E13" s="26"/>
      <c r="F13" s="26"/>
      <c r="G13" s="27"/>
    </row>
    <row r="14" spans="1:7" ht="18.600000000000001" thickTop="1" thickBot="1" x14ac:dyDescent="0.35">
      <c r="A14" s="31"/>
      <c r="B14" s="19" t="s">
        <v>3</v>
      </c>
      <c r="C14" s="19" t="s">
        <v>4</v>
      </c>
      <c r="D14" s="19" t="s">
        <v>19</v>
      </c>
      <c r="E14" s="19" t="s">
        <v>31</v>
      </c>
      <c r="F14" s="20" t="s">
        <v>14</v>
      </c>
      <c r="G14" s="21" t="s">
        <v>10</v>
      </c>
    </row>
    <row r="15" spans="1:7" ht="18" thickTop="1" x14ac:dyDescent="0.3">
      <c r="A15" s="18" t="s">
        <v>45</v>
      </c>
      <c r="B15" s="32"/>
      <c r="C15" s="32"/>
      <c r="D15" s="32"/>
      <c r="E15" s="32"/>
      <c r="F15" s="32"/>
      <c r="G15" s="33"/>
    </row>
    <row r="16" spans="1:7" ht="17.399999999999999" x14ac:dyDescent="0.3">
      <c r="A16" s="34" t="s">
        <v>3</v>
      </c>
      <c r="B16" s="35">
        <f>-B3*énoncé!$G5/énoncé!$P5</f>
        <v>-5.6482852044214802</v>
      </c>
      <c r="C16" s="35">
        <f>-C3*énoncé!$G5/énoncé!$P5</f>
        <v>-2.078140325139938</v>
      </c>
      <c r="D16" s="35">
        <f>-D3*énoncé!$G5/énoncé!$P5</f>
        <v>-0.13071732758143911</v>
      </c>
      <c r="E16" s="35">
        <f>-E3*énoncé!$G5/énoncé!$P5</f>
        <v>-7.8571428571428568</v>
      </c>
      <c r="F16" s="35">
        <f>-F3*énoncé!$G5/énoncé!$P5</f>
        <v>-7.1428571428571432</v>
      </c>
      <c r="G16" s="36">
        <f>E16+F16</f>
        <v>-15</v>
      </c>
    </row>
    <row r="17" spans="1:7" ht="17.399999999999999" x14ac:dyDescent="0.3">
      <c r="A17" s="34" t="s">
        <v>4</v>
      </c>
      <c r="B17" s="35">
        <f>-B4*énoncé!$G6/énoncé!$P6</f>
        <v>-2.8136312304044755</v>
      </c>
      <c r="C17" s="35">
        <f>-C4*énoncé!$G6/énoncé!$P6</f>
        <v>-9.6419373039021927</v>
      </c>
      <c r="D17" s="35">
        <f>-D4*énoncé!$G6/énoncé!$P6</f>
        <v>-1.3517709152346131</v>
      </c>
      <c r="E17" s="35">
        <f>-E4*énoncé!$G6/énoncé!$P6</f>
        <v>-13.807339449541283</v>
      </c>
      <c r="F17" s="35">
        <f>-F4*énoncé!$G6/énoncé!$P6</f>
        <v>-21.192660550458715</v>
      </c>
      <c r="G17" s="36">
        <f>E17+F17</f>
        <v>-35</v>
      </c>
    </row>
    <row r="18" spans="1:7" ht="17.399999999999999" x14ac:dyDescent="0.3">
      <c r="A18" s="34" t="s">
        <v>20</v>
      </c>
      <c r="B18" s="35">
        <f t="shared" ref="B18:G18" si="0">-SUM(B16:B17)</f>
        <v>8.4619164348259552</v>
      </c>
      <c r="C18" s="35">
        <f t="shared" si="0"/>
        <v>11.72007762904213</v>
      </c>
      <c r="D18" s="35">
        <f t="shared" si="0"/>
        <v>1.4824882428160522</v>
      </c>
      <c r="E18" s="35">
        <f t="shared" si="0"/>
        <v>21.664482306684139</v>
      </c>
      <c r="F18" s="35">
        <f t="shared" si="0"/>
        <v>28.335517693315857</v>
      </c>
      <c r="G18" s="36">
        <f t="shared" si="0"/>
        <v>50</v>
      </c>
    </row>
    <row r="19" spans="1:7" ht="18" thickBot="1" x14ac:dyDescent="0.35">
      <c r="A19" s="28" t="s">
        <v>13</v>
      </c>
      <c r="B19" s="37">
        <f t="shared" ref="B19:G19" si="1">SUM(B16:B18)</f>
        <v>0</v>
      </c>
      <c r="C19" s="37">
        <f t="shared" si="1"/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8">
        <f t="shared" si="1"/>
        <v>0</v>
      </c>
    </row>
    <row r="20" spans="1:7" ht="18.600000000000001" thickTop="1" thickBot="1" x14ac:dyDescent="0.35">
      <c r="A20" s="39"/>
      <c r="B20" s="40" t="s">
        <v>24</v>
      </c>
      <c r="C20" s="40"/>
      <c r="D20" s="40"/>
      <c r="E20" s="40"/>
      <c r="F20" s="40"/>
      <c r="G20" s="41"/>
    </row>
    <row r="21" spans="1:7" ht="18.600000000000001" thickTop="1" thickBot="1" x14ac:dyDescent="0.35">
      <c r="A21" s="42" t="s">
        <v>25</v>
      </c>
      <c r="B21" s="19" t="s">
        <v>3</v>
      </c>
      <c r="C21" s="19" t="s">
        <v>4</v>
      </c>
      <c r="D21" s="19" t="s">
        <v>19</v>
      </c>
      <c r="E21" s="19" t="s">
        <v>31</v>
      </c>
      <c r="F21" s="20" t="s">
        <v>14</v>
      </c>
      <c r="G21" s="21" t="s">
        <v>10</v>
      </c>
    </row>
    <row r="22" spans="1:7" ht="18" thickTop="1" x14ac:dyDescent="0.3">
      <c r="A22" s="43" t="s">
        <v>3</v>
      </c>
      <c r="B22" s="44">
        <f>-énoncé!K5*énoncé!$H5/énoncé!$P5</f>
        <v>-3.7655234696143198</v>
      </c>
      <c r="C22" s="44">
        <f>-énoncé!L5*énoncé!$H5/énoncé!$P5</f>
        <v>-1.3854268834266255</v>
      </c>
      <c r="D22" s="44">
        <f>-énoncé!M5*énoncé!$H5/énoncé!$P5</f>
        <v>-8.7144885054292728E-2</v>
      </c>
      <c r="E22" s="44">
        <f>-énoncé!N5*énoncé!$H5/énoncé!$P5</f>
        <v>-5.2380952380952381</v>
      </c>
      <c r="F22" s="44">
        <f>-énoncé!O5*énoncé!$H5/énoncé!$P5</f>
        <v>-4.7619047619047619</v>
      </c>
      <c r="G22" s="45">
        <f>E22+F22</f>
        <v>-10</v>
      </c>
    </row>
    <row r="23" spans="1:7" ht="17.399999999999999" x14ac:dyDescent="0.3">
      <c r="A23" s="34" t="s">
        <v>4</v>
      </c>
      <c r="B23" s="35">
        <f>-énoncé!K6*énoncé!$H6/énoncé!$P6</f>
        <v>-2.4116839117752651</v>
      </c>
      <c r="C23" s="35">
        <f>-énoncé!L6*énoncé!$H6/énoncé!$P6</f>
        <v>-8.2645176890590228</v>
      </c>
      <c r="D23" s="35">
        <f>-énoncé!M6*énoncé!$H6/énoncé!$P6</f>
        <v>-1.1586607844868113</v>
      </c>
      <c r="E23" s="35">
        <f>-énoncé!N6*énoncé!$H6/énoncé!$P6</f>
        <v>-11.834862385321099</v>
      </c>
      <c r="F23" s="35">
        <f>-énoncé!O6*énoncé!$H6/énoncé!$P6</f>
        <v>-18.165137614678898</v>
      </c>
      <c r="G23" s="36">
        <f>E23+F23</f>
        <v>-29.999999999999996</v>
      </c>
    </row>
    <row r="24" spans="1:7" ht="17.399999999999999" x14ac:dyDescent="0.3">
      <c r="A24" s="34" t="s">
        <v>20</v>
      </c>
      <c r="B24" s="35">
        <f>énoncé!K7*énoncé!$H7/énoncé!$P7</f>
        <v>0</v>
      </c>
      <c r="C24" s="35">
        <f>énoncé!L7*énoncé!$H7/énoncé!$P7</f>
        <v>0</v>
      </c>
      <c r="D24" s="35">
        <f>énoncé!M7*énoncé!$H7/énoncé!$P7</f>
        <v>0</v>
      </c>
      <c r="E24" s="35">
        <f>SUM(B24:D24)</f>
        <v>0</v>
      </c>
      <c r="F24" s="35">
        <f>énoncé!O7*énoncé!$H7/énoncé!$P7</f>
        <v>0</v>
      </c>
      <c r="G24" s="36">
        <f>E24+F24</f>
        <v>0</v>
      </c>
    </row>
    <row r="25" spans="1:7" ht="18" thickBot="1" x14ac:dyDescent="0.35">
      <c r="A25" s="28" t="s">
        <v>13</v>
      </c>
      <c r="B25" s="46">
        <f t="shared" ref="B25:G25" si="2">-SUM(B22:B24)</f>
        <v>6.1772073813895849</v>
      </c>
      <c r="C25" s="37">
        <f t="shared" si="2"/>
        <v>9.6499445724856479</v>
      </c>
      <c r="D25" s="37">
        <f t="shared" si="2"/>
        <v>1.2458056695411039</v>
      </c>
      <c r="E25" s="37">
        <f t="shared" si="2"/>
        <v>17.072957623416336</v>
      </c>
      <c r="F25" s="37">
        <f t="shared" si="2"/>
        <v>22.92704237658366</v>
      </c>
      <c r="G25" s="38">
        <f t="shared" si="2"/>
        <v>40</v>
      </c>
    </row>
    <row r="26" spans="1:7" ht="14.4" thickTop="1" thickBot="1" x14ac:dyDescent="0.3">
      <c r="A26" s="47"/>
      <c r="B26" s="47"/>
      <c r="C26" s="47"/>
      <c r="D26" s="47"/>
      <c r="E26" s="47"/>
      <c r="F26" s="47"/>
      <c r="G26" s="47"/>
    </row>
    <row r="27" spans="1:7" ht="18" thickTop="1" x14ac:dyDescent="0.3">
      <c r="A27" s="48" t="s">
        <v>41</v>
      </c>
      <c r="B27" s="19" t="s">
        <v>3</v>
      </c>
      <c r="C27" s="19" t="s">
        <v>4</v>
      </c>
      <c r="D27" s="19" t="s">
        <v>19</v>
      </c>
      <c r="E27" s="19" t="s">
        <v>13</v>
      </c>
      <c r="F27" s="20" t="s">
        <v>14</v>
      </c>
      <c r="G27" s="21" t="s">
        <v>10</v>
      </c>
    </row>
    <row r="28" spans="1:7" ht="17.399999999999999" x14ac:dyDescent="0.3">
      <c r="A28" s="49" t="s">
        <v>3</v>
      </c>
      <c r="B28" s="50">
        <f t="shared" ref="B28:D29" si="3">B3+B16+B22</f>
        <v>109.20018061881528</v>
      </c>
      <c r="C28" s="50">
        <f t="shared" si="3"/>
        <v>40.177379619372132</v>
      </c>
      <c r="D28" s="50">
        <f t="shared" si="3"/>
        <v>2.5272016665744892</v>
      </c>
      <c r="E28" s="51">
        <f>SUM(B28:D28)</f>
        <v>151.9047619047619</v>
      </c>
      <c r="F28" s="51">
        <f>F3+F16+F22</f>
        <v>138.0952380952381</v>
      </c>
      <c r="G28" s="52">
        <f>E28+F28</f>
        <v>290</v>
      </c>
    </row>
    <row r="29" spans="1:7" ht="17.399999999999999" x14ac:dyDescent="0.3">
      <c r="A29" s="49" t="s">
        <v>4</v>
      </c>
      <c r="B29" s="50">
        <f t="shared" si="3"/>
        <v>38.586942588404241</v>
      </c>
      <c r="C29" s="50">
        <f t="shared" si="3"/>
        <v>132.23228302494437</v>
      </c>
      <c r="D29" s="50">
        <f t="shared" si="3"/>
        <v>18.538572551788977</v>
      </c>
      <c r="E29" s="51">
        <f>SUM(B29:D29)</f>
        <v>189.35779816513758</v>
      </c>
      <c r="F29" s="51">
        <f>F4+F17+F23</f>
        <v>290.64220183486242</v>
      </c>
      <c r="G29" s="52">
        <f>E29+F29</f>
        <v>480</v>
      </c>
    </row>
    <row r="30" spans="1:7" ht="17.399999999999999" x14ac:dyDescent="0.3">
      <c r="A30" s="49" t="s">
        <v>20</v>
      </c>
      <c r="B30" s="50">
        <f>B5+B18</f>
        <v>12.787633496688272</v>
      </c>
      <c r="C30" s="50">
        <f>C5+C18</f>
        <v>24.18842869790042</v>
      </c>
      <c r="D30" s="50">
        <f>D5+D18</f>
        <v>14.688420112095427</v>
      </c>
      <c r="E30" s="51">
        <f>SUM(B30:D30)</f>
        <v>51.664482306684121</v>
      </c>
      <c r="F30" s="51">
        <f>F5+F18+F24</f>
        <v>38.335517693315857</v>
      </c>
      <c r="G30" s="52">
        <f>E30+F30</f>
        <v>89.999999999999972</v>
      </c>
    </row>
    <row r="31" spans="1:7" ht="17.399999999999999" x14ac:dyDescent="0.3">
      <c r="A31" s="22" t="s">
        <v>42</v>
      </c>
      <c r="B31" s="51">
        <f>B25</f>
        <v>6.1772073813895849</v>
      </c>
      <c r="C31" s="51">
        <f>C25</f>
        <v>9.6499445724856479</v>
      </c>
      <c r="D31" s="51">
        <f>D25</f>
        <v>1.2458056695411039</v>
      </c>
      <c r="E31" s="51"/>
      <c r="F31" s="51"/>
      <c r="G31" s="52"/>
    </row>
    <row r="32" spans="1:7" ht="17.399999999999999" x14ac:dyDescent="0.3">
      <c r="A32" s="49" t="s">
        <v>13</v>
      </c>
      <c r="B32" s="51">
        <f>SUM(B28:B31)</f>
        <v>166.75196408529737</v>
      </c>
      <c r="C32" s="51">
        <f>SUM(C28:C31)</f>
        <v>206.24803591470254</v>
      </c>
      <c r="D32" s="51">
        <f>SUM(D28:D31)</f>
        <v>37</v>
      </c>
      <c r="E32" s="51"/>
      <c r="F32" s="51"/>
      <c r="G32" s="52"/>
    </row>
    <row r="33" spans="1:7" ht="17.399999999999999" x14ac:dyDescent="0.3">
      <c r="A33" s="49" t="s">
        <v>43</v>
      </c>
      <c r="B33" s="51">
        <f t="shared" ref="B33:D36" si="4">B7</f>
        <v>81.263830719115276</v>
      </c>
      <c r="C33" s="51">
        <f t="shared" si="4"/>
        <v>119.47600667925869</v>
      </c>
      <c r="D33" s="51">
        <f t="shared" si="4"/>
        <v>29.260162601626014</v>
      </c>
      <c r="E33" s="51">
        <f>SUM(B33:D33)</f>
        <v>229.99999999999997</v>
      </c>
      <c r="F33" s="51"/>
      <c r="G33" s="52"/>
    </row>
    <row r="34" spans="1:7" ht="17.399999999999999" x14ac:dyDescent="0.3">
      <c r="A34" s="49" t="s">
        <v>21</v>
      </c>
      <c r="B34" s="51">
        <f t="shared" si="4"/>
        <v>4</v>
      </c>
      <c r="C34" s="51">
        <f t="shared" si="4"/>
        <v>9</v>
      </c>
      <c r="D34" s="51">
        <f t="shared" si="4"/>
        <v>1</v>
      </c>
      <c r="E34" s="51">
        <f>SUM(B34:D34)</f>
        <v>14</v>
      </c>
      <c r="F34" s="51" t="s">
        <v>26</v>
      </c>
      <c r="G34" s="52"/>
    </row>
    <row r="35" spans="1:7" ht="17.399999999999999" x14ac:dyDescent="0.3">
      <c r="A35" s="49" t="s">
        <v>22</v>
      </c>
      <c r="B35" s="51">
        <f t="shared" si="4"/>
        <v>-1</v>
      </c>
      <c r="C35" s="51">
        <f t="shared" si="4"/>
        <v>-1</v>
      </c>
      <c r="D35" s="51">
        <f t="shared" si="4"/>
        <v>0</v>
      </c>
      <c r="E35" s="51">
        <f>SUM(B35:D35)</f>
        <v>-2</v>
      </c>
      <c r="F35" s="51"/>
      <c r="G35" s="52"/>
    </row>
    <row r="36" spans="1:7" ht="17.399999999999999" x14ac:dyDescent="0.3">
      <c r="A36" s="49" t="s">
        <v>44</v>
      </c>
      <c r="B36" s="51">
        <f t="shared" si="4"/>
        <v>48.98420519558735</v>
      </c>
      <c r="C36" s="51">
        <f t="shared" si="4"/>
        <v>76.275957406038742</v>
      </c>
      <c r="D36" s="51">
        <f t="shared" si="4"/>
        <v>22.739837398373986</v>
      </c>
      <c r="E36" s="51">
        <f>SUM(B36:D36)</f>
        <v>148.00000000000009</v>
      </c>
      <c r="F36" s="51"/>
      <c r="G36" s="52"/>
    </row>
    <row r="37" spans="1:7" ht="17.399999999999999" x14ac:dyDescent="0.3">
      <c r="A37" s="49" t="s">
        <v>23</v>
      </c>
      <c r="B37" s="51">
        <f>SUM(B33:B36)</f>
        <v>133.24803591470263</v>
      </c>
      <c r="C37" s="51">
        <f>SUM(C33:C36)</f>
        <v>203.75196408529743</v>
      </c>
      <c r="D37" s="51">
        <f>SUM(D33:D36)</f>
        <v>53</v>
      </c>
      <c r="E37" s="51"/>
      <c r="F37" s="51"/>
      <c r="G37" s="52"/>
    </row>
    <row r="38" spans="1:7" ht="18" thickBot="1" x14ac:dyDescent="0.35">
      <c r="A38" s="88" t="s">
        <v>6</v>
      </c>
      <c r="B38" s="53">
        <f>B32+B37</f>
        <v>300</v>
      </c>
      <c r="C38" s="53">
        <f>C32+C37</f>
        <v>410</v>
      </c>
      <c r="D38" s="53">
        <f>D32+D37</f>
        <v>90</v>
      </c>
      <c r="E38" s="53"/>
      <c r="F38" s="53"/>
      <c r="G38" s="54"/>
    </row>
    <row r="39" spans="1:7" ht="18.600000000000001" thickTop="1" thickBot="1" x14ac:dyDescent="0.35">
      <c r="A39" s="55"/>
      <c r="B39" s="55" t="s">
        <v>27</v>
      </c>
      <c r="C39" s="55"/>
      <c r="D39" s="55"/>
      <c r="E39" s="55"/>
      <c r="F39" s="55"/>
      <c r="G39" s="55"/>
    </row>
    <row r="40" spans="1:7" ht="18.600000000000001" thickTop="1" thickBot="1" x14ac:dyDescent="0.35">
      <c r="A40" s="56" t="s">
        <v>46</v>
      </c>
      <c r="B40" s="57" t="s">
        <v>3</v>
      </c>
      <c r="C40" s="58" t="s">
        <v>4</v>
      </c>
      <c r="D40" s="59" t="s">
        <v>20</v>
      </c>
      <c r="E40"/>
      <c r="F40"/>
      <c r="G40"/>
    </row>
    <row r="41" spans="1:7" ht="18" thickTop="1" x14ac:dyDescent="0.3">
      <c r="A41" s="60" t="s">
        <v>3</v>
      </c>
      <c r="B41" s="77">
        <f>énoncé!B5/énoncé!$E5</f>
        <v>0.96296296296296291</v>
      </c>
      <c r="C41" s="78">
        <f>énoncé!C5/énoncé!$E5</f>
        <v>3.7037037037037035E-2</v>
      </c>
      <c r="D41" s="79">
        <f>énoncé!D5/énoncé!$E5</f>
        <v>0</v>
      </c>
      <c r="E41"/>
      <c r="F41" s="86" t="s">
        <v>33</v>
      </c>
      <c r="G41"/>
    </row>
    <row r="42" spans="1:7" ht="17.399999999999999" x14ac:dyDescent="0.3">
      <c r="A42" s="25" t="s">
        <v>4</v>
      </c>
      <c r="B42" s="80">
        <f>énoncé!B6/énoncé!$E6</f>
        <v>9.0909090909090912E-2</v>
      </c>
      <c r="C42" s="81">
        <f>énoncé!C6/énoncé!$E6</f>
        <v>0.90909090909090906</v>
      </c>
      <c r="D42" s="82">
        <f>énoncé!D6/énoncé!$E6</f>
        <v>0</v>
      </c>
      <c r="E42" s="61" t="s">
        <v>50</v>
      </c>
      <c r="F42"/>
      <c r="G42"/>
    </row>
    <row r="43" spans="1:7" ht="18" thickBot="1" x14ac:dyDescent="0.35">
      <c r="A43" s="34" t="s">
        <v>20</v>
      </c>
      <c r="B43" s="83">
        <f>énoncé!B7/énoncé!$E7</f>
        <v>0</v>
      </c>
      <c r="C43" s="84">
        <f>énoncé!C7/énoncé!$E7</f>
        <v>0</v>
      </c>
      <c r="D43" s="85">
        <f>énoncé!D7/énoncé!$E7</f>
        <v>1</v>
      </c>
      <c r="E43"/>
      <c r="F43"/>
      <c r="G43"/>
    </row>
    <row r="44" spans="1:7" ht="14.4" thickTop="1" thickBot="1" x14ac:dyDescent="0.3">
      <c r="A44"/>
      <c r="B44"/>
      <c r="C44"/>
      <c r="D44"/>
      <c r="E44"/>
      <c r="F44"/>
      <c r="G44"/>
    </row>
    <row r="45" spans="1:7" ht="18.600000000000001" thickTop="1" thickBot="1" x14ac:dyDescent="0.35">
      <c r="A45" s="56" t="s">
        <v>32</v>
      </c>
      <c r="B45" s="57" t="s">
        <v>3</v>
      </c>
      <c r="C45" s="58" t="s">
        <v>4</v>
      </c>
      <c r="D45" s="59" t="s">
        <v>20</v>
      </c>
      <c r="E45"/>
      <c r="F45"/>
      <c r="G45"/>
    </row>
    <row r="46" spans="1:7" ht="18" thickTop="1" x14ac:dyDescent="0.3">
      <c r="A46" s="60" t="s">
        <v>3</v>
      </c>
      <c r="B46" s="77">
        <f t="array" ref="B46:D48">MINVERSE($B$41:$D$43)</f>
        <v>1.0424710424710426</v>
      </c>
      <c r="C46" s="78">
        <v>-4.2471042471042469E-2</v>
      </c>
      <c r="D46" s="79">
        <v>0</v>
      </c>
      <c r="E46"/>
      <c r="F46"/>
      <c r="G46"/>
    </row>
    <row r="47" spans="1:7" ht="17.399999999999999" x14ac:dyDescent="0.3">
      <c r="A47" s="25" t="s">
        <v>4</v>
      </c>
      <c r="B47" s="80">
        <v>-0.10424710424710426</v>
      </c>
      <c r="C47" s="81">
        <v>1.1042471042471043</v>
      </c>
      <c r="D47" s="82">
        <v>0</v>
      </c>
      <c r="E47"/>
      <c r="F47"/>
      <c r="G47"/>
    </row>
    <row r="48" spans="1:7" ht="18" thickBot="1" x14ac:dyDescent="0.35">
      <c r="A48" s="34" t="s">
        <v>20</v>
      </c>
      <c r="B48" s="83">
        <v>0</v>
      </c>
      <c r="C48" s="84">
        <v>0</v>
      </c>
      <c r="D48" s="85">
        <v>1</v>
      </c>
      <c r="E48"/>
      <c r="F48"/>
      <c r="G48"/>
    </row>
    <row r="49" spans="1:7" ht="13.8" thickTop="1" x14ac:dyDescent="0.25">
      <c r="A49"/>
      <c r="B49"/>
      <c r="C49"/>
      <c r="D49"/>
      <c r="E49"/>
      <c r="F49"/>
      <c r="G49"/>
    </row>
    <row r="50" spans="1:7" ht="20.399999999999999" thickBot="1" x14ac:dyDescent="0.4">
      <c r="A50" s="62"/>
      <c r="B50" s="63" t="s">
        <v>63</v>
      </c>
      <c r="C50" s="62"/>
      <c r="D50" s="62"/>
      <c r="E50" s="62"/>
      <c r="F50" s="62"/>
      <c r="G50" s="62"/>
    </row>
    <row r="51" spans="1:7" ht="18" thickTop="1" x14ac:dyDescent="0.3">
      <c r="A51" s="64" t="s">
        <v>34</v>
      </c>
      <c r="B51" s="19" t="s">
        <v>3</v>
      </c>
      <c r="C51" s="19" t="s">
        <v>4</v>
      </c>
      <c r="D51" s="19" t="s">
        <v>5</v>
      </c>
      <c r="E51" s="19" t="s">
        <v>10</v>
      </c>
      <c r="F51" s="20" t="s">
        <v>40</v>
      </c>
      <c r="G51" s="21" t="s">
        <v>10</v>
      </c>
    </row>
    <row r="52" spans="1:7" ht="17.399999999999999" x14ac:dyDescent="0.3">
      <c r="A52" s="65" t="s">
        <v>34</v>
      </c>
      <c r="B52" s="66"/>
      <c r="C52" s="66"/>
      <c r="D52" s="66"/>
      <c r="E52" s="66" t="s">
        <v>13</v>
      </c>
      <c r="F52" s="67" t="s">
        <v>14</v>
      </c>
      <c r="G52" s="68" t="s">
        <v>40</v>
      </c>
    </row>
    <row r="53" spans="1:7" ht="17.399999999999999" x14ac:dyDescent="0.3">
      <c r="A53" s="25" t="s">
        <v>3</v>
      </c>
      <c r="B53" s="129">
        <f t="shared" ref="B53:D56" si="5">MMULT($B28:$D28,B$46:B$48)</f>
        <v>109.64965064616635</v>
      </c>
      <c r="C53" s="129">
        <f t="shared" si="5"/>
        <v>39.727909592021092</v>
      </c>
      <c r="D53" s="129">
        <f t="shared" si="5"/>
        <v>2.5272016665744892</v>
      </c>
      <c r="E53" s="69">
        <f>SUM(B53:D53)</f>
        <v>151.90476190476193</v>
      </c>
      <c r="F53" s="69">
        <f>F28</f>
        <v>138.0952380952381</v>
      </c>
      <c r="G53" s="70">
        <f>E53+F53</f>
        <v>290</v>
      </c>
    </row>
    <row r="54" spans="1:7" ht="17.399999999999999" x14ac:dyDescent="0.3">
      <c r="A54" s="25" t="s">
        <v>4</v>
      </c>
      <c r="B54" s="129">
        <f t="shared" si="5"/>
        <v>26.440937672570069</v>
      </c>
      <c r="C54" s="129">
        <f t="shared" si="5"/>
        <v>144.37828794077853</v>
      </c>
      <c r="D54" s="129">
        <f t="shared" si="5"/>
        <v>18.538572551788977</v>
      </c>
      <c r="E54" s="69">
        <f>SUM(B54:D54)</f>
        <v>189.35779816513758</v>
      </c>
      <c r="F54" s="69">
        <f>F29</f>
        <v>290.64220183486242</v>
      </c>
      <c r="G54" s="70">
        <f>E54+F54</f>
        <v>480</v>
      </c>
    </row>
    <row r="55" spans="1:7" ht="17.399999999999999" x14ac:dyDescent="0.3">
      <c r="A55" s="25" t="s">
        <v>20</v>
      </c>
      <c r="B55" s="129">
        <f t="shared" si="5"/>
        <v>10.809163973986573</v>
      </c>
      <c r="C55" s="129">
        <f t="shared" si="5"/>
        <v>26.166898220602121</v>
      </c>
      <c r="D55" s="129">
        <f t="shared" si="5"/>
        <v>14.688420112095427</v>
      </c>
      <c r="E55" s="69">
        <f>SUM(B55:D55)</f>
        <v>51.664482306684121</v>
      </c>
      <c r="F55" s="69">
        <f>F30</f>
        <v>38.335517693315857</v>
      </c>
      <c r="G55" s="70">
        <f>E55+F55</f>
        <v>89.999999999999972</v>
      </c>
    </row>
    <row r="56" spans="1:7" ht="17.399999999999999" x14ac:dyDescent="0.3">
      <c r="A56" s="25" t="s">
        <v>35</v>
      </c>
      <c r="B56" s="71">
        <f t="shared" si="5"/>
        <v>5.4335810406103304</v>
      </c>
      <c r="C56" s="71">
        <f t="shared" si="5"/>
        <v>10.393570913264902</v>
      </c>
      <c r="D56" s="71">
        <f t="shared" si="5"/>
        <v>1.2458056695411039</v>
      </c>
      <c r="E56" s="69">
        <f>SUM(B56:D56)</f>
        <v>17.072957623416336</v>
      </c>
      <c r="F56" s="69">
        <f>F25</f>
        <v>22.92704237658366</v>
      </c>
      <c r="G56" s="70">
        <f>E56+F56</f>
        <v>40</v>
      </c>
    </row>
    <row r="57" spans="1:7" ht="17.399999999999999" x14ac:dyDescent="0.3">
      <c r="A57" s="87" t="s">
        <v>13</v>
      </c>
      <c r="B57" s="69">
        <f>SUM(B53:B56)</f>
        <v>152.33333333333334</v>
      </c>
      <c r="C57" s="69">
        <f>SUM(C53:C56)</f>
        <v>220.66666666666666</v>
      </c>
      <c r="D57" s="69">
        <f>SUM(D53:D56)</f>
        <v>37</v>
      </c>
      <c r="E57" s="69">
        <f>SUM(E53:E56)</f>
        <v>410</v>
      </c>
      <c r="F57" s="69"/>
      <c r="G57" s="70"/>
    </row>
    <row r="58" spans="1:7" ht="17.399999999999999" x14ac:dyDescent="0.3">
      <c r="A58" s="72" t="s">
        <v>36</v>
      </c>
      <c r="B58" s="71">
        <f t="shared" ref="B58:D61" si="6">MMULT($B33:$D33,B$46:B$48)</f>
        <v>72.260162601626035</v>
      </c>
      <c r="C58" s="71">
        <f t="shared" si="6"/>
        <v>128.47967479674793</v>
      </c>
      <c r="D58" s="71">
        <f t="shared" si="6"/>
        <v>29.260162601626014</v>
      </c>
      <c r="E58" s="69">
        <f t="shared" ref="E58:E63" si="7">SUM(B58:D58)</f>
        <v>229.99999999999997</v>
      </c>
      <c r="F58" s="69"/>
      <c r="G58" s="70"/>
    </row>
    <row r="59" spans="1:7" ht="17.399999999999999" x14ac:dyDescent="0.3">
      <c r="A59" s="72" t="s">
        <v>47</v>
      </c>
      <c r="B59" s="71">
        <f t="shared" si="6"/>
        <v>3.2316602316602321</v>
      </c>
      <c r="C59" s="71">
        <f t="shared" si="6"/>
        <v>9.7683397683397679</v>
      </c>
      <c r="D59" s="71">
        <f t="shared" si="6"/>
        <v>1</v>
      </c>
      <c r="E59" s="69">
        <f t="shared" si="7"/>
        <v>14</v>
      </c>
      <c r="F59" s="69"/>
      <c r="G59" s="70"/>
    </row>
    <row r="60" spans="1:7" ht="17.399999999999999" x14ac:dyDescent="0.3">
      <c r="A60" s="72" t="s">
        <v>48</v>
      </c>
      <c r="B60" s="71">
        <f t="shared" si="6"/>
        <v>-0.93822393822393835</v>
      </c>
      <c r="C60" s="71">
        <f t="shared" si="6"/>
        <v>-1.0617760617760619</v>
      </c>
      <c r="D60" s="71">
        <f t="shared" si="6"/>
        <v>0</v>
      </c>
      <c r="E60" s="69">
        <f t="shared" si="7"/>
        <v>-2</v>
      </c>
      <c r="F60" s="69"/>
      <c r="G60" s="70"/>
    </row>
    <row r="61" spans="1:7" ht="17.399999999999999" x14ac:dyDescent="0.3">
      <c r="A61" s="72" t="s">
        <v>37</v>
      </c>
      <c r="B61" s="71">
        <f t="shared" si="6"/>
        <v>43.113067771604399</v>
      </c>
      <c r="C61" s="71">
        <f t="shared" si="6"/>
        <v>82.1470948300217</v>
      </c>
      <c r="D61" s="71">
        <f t="shared" si="6"/>
        <v>22.739837398373986</v>
      </c>
      <c r="E61" s="69">
        <f t="shared" si="7"/>
        <v>148.00000000000009</v>
      </c>
      <c r="F61" s="69"/>
      <c r="G61" s="70"/>
    </row>
    <row r="62" spans="1:7" ht="17.399999999999999" x14ac:dyDescent="0.3">
      <c r="A62" s="72" t="s">
        <v>23</v>
      </c>
      <c r="B62" s="69">
        <f>SUM(B58:B61)</f>
        <v>117.66666666666671</v>
      </c>
      <c r="C62" s="69">
        <f>SUM(C58:C61)</f>
        <v>219.33333333333331</v>
      </c>
      <c r="D62" s="69">
        <f>SUM(D58:D61)</f>
        <v>53</v>
      </c>
      <c r="E62" s="69">
        <f t="shared" si="7"/>
        <v>390</v>
      </c>
      <c r="F62" s="127" t="s">
        <v>49</v>
      </c>
      <c r="G62" s="128">
        <f>E62+G56</f>
        <v>430</v>
      </c>
    </row>
    <row r="63" spans="1:7" ht="17.399999999999999" x14ac:dyDescent="0.3">
      <c r="A63" s="72" t="s">
        <v>38</v>
      </c>
      <c r="B63" s="69">
        <f>B57+B62</f>
        <v>270.00000000000006</v>
      </c>
      <c r="C63" s="69">
        <f>C57+C62</f>
        <v>440</v>
      </c>
      <c r="D63" s="69">
        <f>D57+D62</f>
        <v>90</v>
      </c>
      <c r="E63" s="69">
        <f t="shared" si="7"/>
        <v>800</v>
      </c>
      <c r="F63" s="69"/>
      <c r="G63" s="70"/>
    </row>
    <row r="64" spans="1:7" ht="17.399999999999999" x14ac:dyDescent="0.3">
      <c r="A64" s="72" t="s">
        <v>29</v>
      </c>
      <c r="B64" s="69">
        <v>20</v>
      </c>
      <c r="C64" s="69">
        <v>40</v>
      </c>
      <c r="D64" s="69">
        <v>0</v>
      </c>
      <c r="E64" s="69"/>
      <c r="F64" s="69"/>
      <c r="G64" s="70"/>
    </row>
    <row r="65" spans="1:7" ht="18" thickBot="1" x14ac:dyDescent="0.35">
      <c r="A65" s="73" t="s">
        <v>39</v>
      </c>
      <c r="B65" s="74">
        <f>B63+B64</f>
        <v>290.00000000000006</v>
      </c>
      <c r="C65" s="74">
        <f>C63+C64</f>
        <v>480</v>
      </c>
      <c r="D65" s="74">
        <f>D63+D64</f>
        <v>90</v>
      </c>
      <c r="E65" s="75"/>
      <c r="F65" s="75"/>
      <c r="G65" s="76"/>
    </row>
    <row r="66" spans="1:7" ht="13.8" thickTop="1" x14ac:dyDescent="0.25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1" workbookViewId="0">
      <selection activeCell="B31" sqref="B31"/>
    </sheetView>
  </sheetViews>
  <sheetFormatPr baseColWidth="10" defaultRowHeight="13.2" x14ac:dyDescent="0.25"/>
  <cols>
    <col min="1" max="1" width="19.5546875" customWidth="1"/>
    <col min="2" max="6" width="10.6640625" customWidth="1"/>
    <col min="7" max="7" width="12.88671875" customWidth="1"/>
    <col min="8" max="11" width="10.6640625" customWidth="1"/>
    <col min="12" max="12" width="12.6640625" customWidth="1"/>
    <col min="13" max="15" width="10.6640625" customWidth="1"/>
  </cols>
  <sheetData>
    <row r="1" spans="1:16" ht="13.8" thickBot="1" x14ac:dyDescent="0.3"/>
    <row r="2" spans="1:16" ht="15" customHeight="1" thickTop="1" x14ac:dyDescent="0.25">
      <c r="A2" s="265"/>
      <c r="B2" s="266"/>
      <c r="C2" s="266"/>
      <c r="D2" s="266"/>
      <c r="E2" s="266"/>
      <c r="F2" s="266"/>
      <c r="G2" s="266" t="s">
        <v>93</v>
      </c>
      <c r="H2" s="266"/>
      <c r="I2" s="266"/>
      <c r="J2" s="266"/>
      <c r="K2" s="266"/>
      <c r="L2" s="265"/>
      <c r="M2" s="267"/>
      <c r="N2" s="298"/>
      <c r="O2" s="299" t="s">
        <v>115</v>
      </c>
      <c r="P2" s="300"/>
    </row>
    <row r="3" spans="1:16" ht="15" customHeight="1" x14ac:dyDescent="0.25">
      <c r="A3" s="268"/>
      <c r="B3" s="12" t="s">
        <v>94</v>
      </c>
      <c r="C3" s="12" t="s">
        <v>95</v>
      </c>
      <c r="D3" s="12" t="s">
        <v>96</v>
      </c>
      <c r="E3" s="269" t="s">
        <v>92</v>
      </c>
      <c r="F3" s="11"/>
      <c r="G3" s="11"/>
      <c r="H3" s="12" t="s">
        <v>94</v>
      </c>
      <c r="I3" s="12" t="s">
        <v>95</v>
      </c>
      <c r="J3" s="12" t="s">
        <v>96</v>
      </c>
      <c r="K3" s="12" t="s">
        <v>10</v>
      </c>
      <c r="L3" s="268" t="s">
        <v>97</v>
      </c>
      <c r="M3" s="270"/>
      <c r="N3" s="301"/>
      <c r="O3" s="294" t="s">
        <v>38</v>
      </c>
      <c r="P3" s="302" t="s">
        <v>98</v>
      </c>
    </row>
    <row r="4" spans="1:16" ht="15" customHeight="1" x14ac:dyDescent="0.25">
      <c r="A4" s="268" t="s">
        <v>38</v>
      </c>
      <c r="B4" s="262">
        <f>H7</f>
        <v>300</v>
      </c>
      <c r="C4" s="262">
        <f>I7</f>
        <v>410</v>
      </c>
      <c r="D4" s="262">
        <f>J7</f>
        <v>90</v>
      </c>
      <c r="E4" s="12">
        <f>SUM(B4:D4)</f>
        <v>800</v>
      </c>
      <c r="F4" s="11"/>
      <c r="G4" s="11" t="s">
        <v>99</v>
      </c>
      <c r="H4" s="262">
        <f>énoncé!B5</f>
        <v>260</v>
      </c>
      <c r="I4" s="262">
        <f>énoncé!C5</f>
        <v>10</v>
      </c>
      <c r="J4" s="262">
        <f>énoncé!D5</f>
        <v>0</v>
      </c>
      <c r="K4" s="12">
        <f>SUM(H4:J4)</f>
        <v>270</v>
      </c>
      <c r="L4" s="268" t="s">
        <v>100</v>
      </c>
      <c r="M4" s="270"/>
      <c r="N4" s="301"/>
      <c r="O4" s="294"/>
      <c r="P4" s="302"/>
    </row>
    <row r="5" spans="1:16" ht="15" customHeight="1" x14ac:dyDescent="0.25">
      <c r="A5" s="268" t="s">
        <v>98</v>
      </c>
      <c r="B5" s="271">
        <f>énoncé!K10</f>
        <v>81.263830719115276</v>
      </c>
      <c r="C5" s="271">
        <f>énoncé!L10</f>
        <v>119.47600667925869</v>
      </c>
      <c r="D5" s="271">
        <f>énoncé!M10</f>
        <v>29.260162601626014</v>
      </c>
      <c r="E5" s="12">
        <f>SUM(B5:D5)</f>
        <v>229.99999999999997</v>
      </c>
      <c r="F5" s="11"/>
      <c r="G5" s="11" t="s">
        <v>101</v>
      </c>
      <c r="H5" s="262">
        <f>énoncé!B6</f>
        <v>40</v>
      </c>
      <c r="I5" s="262">
        <f>énoncé!C6</f>
        <v>400</v>
      </c>
      <c r="J5" s="262">
        <f>énoncé!D6</f>
        <v>0</v>
      </c>
      <c r="K5" s="12">
        <f>SUM(H5:J5)</f>
        <v>440</v>
      </c>
      <c r="L5" s="268"/>
      <c r="M5" s="270"/>
      <c r="N5" s="301"/>
      <c r="O5" s="294"/>
      <c r="P5" s="302"/>
    </row>
    <row r="6" spans="1:16" ht="15" customHeight="1" x14ac:dyDescent="0.25">
      <c r="A6" s="268"/>
      <c r="B6" s="262"/>
      <c r="C6" s="262"/>
      <c r="D6" s="262"/>
      <c r="E6" s="12"/>
      <c r="F6" s="11"/>
      <c r="G6" s="11" t="s">
        <v>102</v>
      </c>
      <c r="H6" s="262">
        <f>énoncé!B7</f>
        <v>0</v>
      </c>
      <c r="I6" s="262">
        <f>énoncé!C7</f>
        <v>0</v>
      </c>
      <c r="J6" s="262">
        <f>énoncé!D7</f>
        <v>90</v>
      </c>
      <c r="K6" s="12">
        <f>SUM(H6:J6)</f>
        <v>90</v>
      </c>
      <c r="L6" s="268"/>
      <c r="M6" s="270"/>
      <c r="N6" s="301"/>
      <c r="O6" s="294"/>
      <c r="P6" s="302"/>
    </row>
    <row r="7" spans="1:16" ht="15" customHeight="1" x14ac:dyDescent="0.25">
      <c r="A7" s="268" t="s">
        <v>103</v>
      </c>
      <c r="B7" s="272">
        <f>B5/B4</f>
        <v>0.27087943573038425</v>
      </c>
      <c r="C7" s="272">
        <f>C5/C4</f>
        <v>0.29140489433965533</v>
      </c>
      <c r="D7" s="272">
        <f>D5/D4</f>
        <v>0.32511291779584461</v>
      </c>
      <c r="E7" s="262">
        <f>E5/E4</f>
        <v>0.28749999999999998</v>
      </c>
      <c r="F7" s="11"/>
      <c r="G7" s="11" t="s">
        <v>92</v>
      </c>
      <c r="H7" s="12">
        <f>SUM(H4:H6)</f>
        <v>300</v>
      </c>
      <c r="I7" s="12">
        <f>SUM(I4:I6)</f>
        <v>410</v>
      </c>
      <c r="J7" s="12">
        <f>SUM(J4:J6)</f>
        <v>90</v>
      </c>
      <c r="K7" s="12">
        <f>SUM(K4:K6)</f>
        <v>800</v>
      </c>
      <c r="L7" s="268"/>
      <c r="M7" s="270"/>
      <c r="N7" s="301"/>
      <c r="O7" s="294"/>
      <c r="P7" s="302"/>
    </row>
    <row r="8" spans="1:16" ht="15" customHeight="1" thickBot="1" x14ac:dyDescent="0.3">
      <c r="A8" s="273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68"/>
      <c r="M8" s="270"/>
      <c r="N8" s="301"/>
      <c r="O8" s="294"/>
      <c r="P8" s="302"/>
    </row>
    <row r="9" spans="1:16" ht="15" customHeight="1" thickTop="1" x14ac:dyDescent="0.25">
      <c r="A9" s="268"/>
      <c r="B9" s="11"/>
      <c r="C9" s="11"/>
      <c r="D9" s="11"/>
      <c r="E9" s="11"/>
      <c r="F9" s="11"/>
      <c r="G9" s="262" t="s">
        <v>104</v>
      </c>
      <c r="H9" s="12"/>
      <c r="I9" s="12"/>
      <c r="J9" s="12"/>
      <c r="K9" s="12"/>
      <c r="L9" s="265"/>
      <c r="M9" s="267"/>
      <c r="N9" s="301"/>
      <c r="O9" s="294"/>
      <c r="P9" s="302"/>
    </row>
    <row r="10" spans="1:16" ht="15" customHeight="1" x14ac:dyDescent="0.25">
      <c r="A10" s="275" t="s">
        <v>105</v>
      </c>
      <c r="B10" s="276"/>
      <c r="C10" s="11"/>
      <c r="D10" s="11"/>
      <c r="E10" s="264"/>
      <c r="F10" s="11"/>
      <c r="G10" s="11"/>
      <c r="H10" s="272">
        <f t="shared" ref="H10:J12" si="0">H4/H$7</f>
        <v>0.8666666666666667</v>
      </c>
      <c r="I10" s="272">
        <f t="shared" si="0"/>
        <v>2.4390243902439025E-2</v>
      </c>
      <c r="J10" s="262">
        <f t="shared" si="0"/>
        <v>0</v>
      </c>
      <c r="K10" s="12"/>
      <c r="L10" s="268" t="s">
        <v>99</v>
      </c>
      <c r="M10" s="277">
        <f t="array" ref="M10:M12">MMULT(H10:J12,O10:O12)</f>
        <v>73.342702233296464</v>
      </c>
      <c r="N10" s="294" t="s">
        <v>94</v>
      </c>
      <c r="O10" s="294">
        <f t="array" ref="O10:O12">TRANSPOSE(B5:D5)</f>
        <v>81.263830719115276</v>
      </c>
      <c r="P10" s="302"/>
    </row>
    <row r="11" spans="1:16" ht="15" customHeight="1" x14ac:dyDescent="0.25">
      <c r="A11" s="268"/>
      <c r="B11" s="11"/>
      <c r="C11" s="11"/>
      <c r="D11" s="11"/>
      <c r="E11" s="264"/>
      <c r="F11" s="11"/>
      <c r="G11" s="11"/>
      <c r="H11" s="272">
        <f t="shared" si="0"/>
        <v>0.13333333333333333</v>
      </c>
      <c r="I11" s="272">
        <f t="shared" si="0"/>
        <v>0.97560975609756095</v>
      </c>
      <c r="J11" s="262">
        <f t="shared" si="0"/>
        <v>0</v>
      </c>
      <c r="K11" s="12"/>
      <c r="L11" s="268" t="s">
        <v>101</v>
      </c>
      <c r="M11" s="277">
        <v>127.39713516507751</v>
      </c>
      <c r="N11" s="294" t="s">
        <v>95</v>
      </c>
      <c r="O11" s="294">
        <v>119.47600667925869</v>
      </c>
      <c r="P11" s="302"/>
    </row>
    <row r="12" spans="1:16" ht="15" customHeight="1" x14ac:dyDescent="0.25">
      <c r="A12" s="268"/>
      <c r="B12" s="11"/>
      <c r="C12" s="11"/>
      <c r="D12" s="11"/>
      <c r="E12" s="264"/>
      <c r="F12" s="11"/>
      <c r="G12" s="11"/>
      <c r="H12" s="262">
        <f t="shared" si="0"/>
        <v>0</v>
      </c>
      <c r="I12" s="262">
        <f t="shared" si="0"/>
        <v>0</v>
      </c>
      <c r="J12" s="262">
        <f t="shared" si="0"/>
        <v>1</v>
      </c>
      <c r="K12" s="12"/>
      <c r="L12" s="268" t="s">
        <v>102</v>
      </c>
      <c r="M12" s="277">
        <v>29.260162601626014</v>
      </c>
      <c r="N12" s="294" t="s">
        <v>96</v>
      </c>
      <c r="O12" s="294">
        <v>29.260162601626014</v>
      </c>
      <c r="P12" s="302"/>
    </row>
    <row r="13" spans="1:16" ht="15" customHeight="1" x14ac:dyDescent="0.25">
      <c r="A13" s="268"/>
      <c r="B13" s="11"/>
      <c r="C13" s="11"/>
      <c r="D13" s="11"/>
      <c r="E13" s="264"/>
      <c r="F13" s="11"/>
      <c r="G13" s="11"/>
      <c r="H13" s="12"/>
      <c r="I13" s="12"/>
      <c r="J13" s="12"/>
      <c r="K13" s="12"/>
      <c r="L13" s="268"/>
      <c r="M13" s="277">
        <f>SUM(M10:M12)</f>
        <v>230</v>
      </c>
      <c r="N13" s="294" t="s">
        <v>10</v>
      </c>
      <c r="O13" s="294">
        <f>SUM(O10:O12)</f>
        <v>229.99999999999997</v>
      </c>
      <c r="P13" s="302"/>
    </row>
    <row r="14" spans="1:16" ht="15" customHeight="1" thickBot="1" x14ac:dyDescent="0.3">
      <c r="A14" s="268"/>
      <c r="B14" s="11"/>
      <c r="C14" s="11"/>
      <c r="D14" s="11"/>
      <c r="E14" s="264"/>
      <c r="F14" s="11"/>
      <c r="G14" s="274"/>
      <c r="H14" s="274"/>
      <c r="I14" s="274"/>
      <c r="J14" s="274"/>
      <c r="K14" s="262"/>
      <c r="L14" s="273"/>
      <c r="M14" s="278"/>
      <c r="N14" s="301"/>
      <c r="O14" s="294"/>
      <c r="P14" s="302"/>
    </row>
    <row r="15" spans="1:16" ht="15" customHeight="1" thickTop="1" x14ac:dyDescent="0.25">
      <c r="A15" s="279" t="s">
        <v>116</v>
      </c>
      <c r="B15" s="280"/>
      <c r="C15" s="280"/>
      <c r="D15" s="266"/>
      <c r="E15" s="266"/>
      <c r="F15" s="266"/>
      <c r="G15" s="266"/>
      <c r="H15" s="266"/>
      <c r="I15" s="266"/>
      <c r="J15" s="266"/>
      <c r="K15" s="266"/>
      <c r="L15" s="265"/>
      <c r="M15" s="281"/>
      <c r="N15" s="301"/>
      <c r="O15" s="294"/>
      <c r="P15" s="302"/>
    </row>
    <row r="16" spans="1:16" ht="15" customHeight="1" x14ac:dyDescent="0.25">
      <c r="A16" s="268"/>
      <c r="B16" s="11"/>
      <c r="C16" s="282"/>
      <c r="D16" s="282"/>
      <c r="E16" s="11"/>
      <c r="F16" s="283" t="s">
        <v>106</v>
      </c>
      <c r="G16" s="283"/>
      <c r="H16" s="284">
        <f>B5</f>
        <v>81.263830719115276</v>
      </c>
      <c r="I16" s="284">
        <f>C5</f>
        <v>119.47600667925869</v>
      </c>
      <c r="J16" s="284">
        <f>D5</f>
        <v>29.260162601626014</v>
      </c>
      <c r="K16" s="11"/>
      <c r="L16" s="268"/>
      <c r="M16" s="277"/>
      <c r="N16" s="301"/>
      <c r="O16" s="294"/>
      <c r="P16" s="302"/>
    </row>
    <row r="17" spans="1:16" ht="15" customHeight="1" x14ac:dyDescent="0.25">
      <c r="A17" s="268"/>
      <c r="B17" s="11"/>
      <c r="C17" s="11"/>
      <c r="D17" s="282"/>
      <c r="E17" s="11"/>
      <c r="F17" s="11"/>
      <c r="G17" s="11"/>
      <c r="H17" s="282" t="s">
        <v>107</v>
      </c>
      <c r="I17" s="11"/>
      <c r="J17" s="11"/>
      <c r="K17" s="11"/>
      <c r="L17" s="268"/>
      <c r="M17" s="277"/>
      <c r="N17" s="301"/>
      <c r="O17" s="294"/>
      <c r="P17" s="302"/>
    </row>
    <row r="18" spans="1:16" ht="15" customHeight="1" x14ac:dyDescent="0.3">
      <c r="A18" s="268"/>
      <c r="B18" s="11" t="s">
        <v>108</v>
      </c>
      <c r="C18" s="11"/>
      <c r="D18" s="11"/>
      <c r="E18" s="11"/>
      <c r="F18" s="11"/>
      <c r="G18" s="310" t="s">
        <v>109</v>
      </c>
      <c r="H18" s="11"/>
      <c r="I18" s="11"/>
      <c r="J18" s="11"/>
      <c r="K18" s="11"/>
      <c r="L18" s="268"/>
      <c r="M18" s="277"/>
      <c r="N18" s="301"/>
      <c r="O18" s="294"/>
      <c r="P18" s="302"/>
    </row>
    <row r="19" spans="1:16" ht="15" customHeight="1" x14ac:dyDescent="0.25">
      <c r="A19" s="268"/>
      <c r="B19" s="285"/>
      <c r="C19" s="262" t="s">
        <v>94</v>
      </c>
      <c r="D19" s="262" t="s">
        <v>95</v>
      </c>
      <c r="E19" s="262" t="s">
        <v>96</v>
      </c>
      <c r="F19" s="262" t="s">
        <v>92</v>
      </c>
      <c r="G19" s="11"/>
      <c r="H19" s="12" t="s">
        <v>94</v>
      </c>
      <c r="I19" s="12" t="s">
        <v>95</v>
      </c>
      <c r="J19" s="12" t="s">
        <v>96</v>
      </c>
      <c r="K19" s="12" t="s">
        <v>10</v>
      </c>
      <c r="L19" s="268"/>
      <c r="M19" s="277"/>
      <c r="N19" s="301"/>
      <c r="O19" s="294"/>
      <c r="P19" s="302"/>
    </row>
    <row r="20" spans="1:16" ht="15" customHeight="1" x14ac:dyDescent="0.25">
      <c r="A20" s="268"/>
      <c r="B20" s="11" t="s">
        <v>99</v>
      </c>
      <c r="C20" s="271">
        <f>H4*$B7</f>
        <v>70.428653289899913</v>
      </c>
      <c r="D20" s="271">
        <f>I4*$B7</f>
        <v>2.7087943573038427</v>
      </c>
      <c r="E20" s="271">
        <f>J4*$B7</f>
        <v>0</v>
      </c>
      <c r="F20" s="286">
        <f>SUM(C20:E20)</f>
        <v>73.137447647203757</v>
      </c>
      <c r="G20" s="11" t="s">
        <v>99</v>
      </c>
      <c r="H20" s="287">
        <f t="shared" ref="H20:J22" si="1">C20*H$16/C$23</f>
        <v>69.724221022800037</v>
      </c>
      <c r="I20" s="287">
        <f t="shared" si="1"/>
        <v>2.7134559566889491</v>
      </c>
      <c r="J20" s="287">
        <f t="shared" si="1"/>
        <v>0</v>
      </c>
      <c r="K20" s="287">
        <f>SUM(H20:J20)</f>
        <v>72.437676979488984</v>
      </c>
      <c r="L20" s="268" t="s">
        <v>99</v>
      </c>
      <c r="M20" s="277">
        <f>K20</f>
        <v>72.437676979488984</v>
      </c>
      <c r="N20" s="301"/>
      <c r="O20" s="294"/>
      <c r="P20" s="302"/>
    </row>
    <row r="21" spans="1:16" ht="15" customHeight="1" x14ac:dyDescent="0.25">
      <c r="A21" s="288" t="s">
        <v>110</v>
      </c>
      <c r="B21" s="11" t="s">
        <v>101</v>
      </c>
      <c r="C21" s="271">
        <f>H5*$C7</f>
        <v>11.656195773586212</v>
      </c>
      <c r="D21" s="271">
        <f>I5*$C7</f>
        <v>116.56195773586214</v>
      </c>
      <c r="E21" s="271">
        <f>J5*$C7</f>
        <v>0</v>
      </c>
      <c r="F21" s="286">
        <f>SUM(C21:E21)</f>
        <v>128.21815350944834</v>
      </c>
      <c r="G21" s="11" t="s">
        <v>101</v>
      </c>
      <c r="H21" s="287">
        <f t="shared" si="1"/>
        <v>11.539609696315232</v>
      </c>
      <c r="I21" s="287">
        <f t="shared" si="1"/>
        <v>116.76255072256973</v>
      </c>
      <c r="J21" s="287">
        <f t="shared" si="1"/>
        <v>0</v>
      </c>
      <c r="K21" s="287">
        <f>SUM(H21:J21)</f>
        <v>128.30216041888497</v>
      </c>
      <c r="L21" s="268" t="s">
        <v>101</v>
      </c>
      <c r="M21" s="277">
        <f>K21</f>
        <v>128.30216041888497</v>
      </c>
      <c r="N21" s="301"/>
      <c r="O21" s="294"/>
      <c r="P21" s="302"/>
    </row>
    <row r="22" spans="1:16" ht="15" customHeight="1" x14ac:dyDescent="0.25">
      <c r="A22" s="268"/>
      <c r="B22" s="11" t="s">
        <v>102</v>
      </c>
      <c r="C22" s="271">
        <f>H6*$D7</f>
        <v>0</v>
      </c>
      <c r="D22" s="271">
        <f>I6*$D7</f>
        <v>0</v>
      </c>
      <c r="E22" s="271">
        <f>J6*$D7</f>
        <v>29.260162601626014</v>
      </c>
      <c r="F22" s="286">
        <f>SUM(C22:E22)</f>
        <v>29.260162601626014</v>
      </c>
      <c r="G22" s="11" t="s">
        <v>102</v>
      </c>
      <c r="H22" s="287">
        <f t="shared" si="1"/>
        <v>0</v>
      </c>
      <c r="I22" s="287">
        <f t="shared" si="1"/>
        <v>0</v>
      </c>
      <c r="J22" s="287">
        <f t="shared" si="1"/>
        <v>29.260162601626014</v>
      </c>
      <c r="K22" s="287">
        <f>SUM(H22:J22)</f>
        <v>29.260162601626014</v>
      </c>
      <c r="L22" s="268" t="s">
        <v>102</v>
      </c>
      <c r="M22" s="277">
        <f>K22</f>
        <v>29.260162601626014</v>
      </c>
      <c r="N22" s="301"/>
      <c r="O22" s="294"/>
      <c r="P22" s="302"/>
    </row>
    <row r="23" spans="1:16" ht="15" customHeight="1" x14ac:dyDescent="0.25">
      <c r="A23" s="268"/>
      <c r="B23" s="285" t="s">
        <v>92</v>
      </c>
      <c r="C23" s="289">
        <f>SUM(C20:C22)</f>
        <v>82.084849063486132</v>
      </c>
      <c r="D23" s="289">
        <f>SUM(D20:D22)</f>
        <v>119.27075209316598</v>
      </c>
      <c r="E23" s="289">
        <f>SUM(E20:E22)</f>
        <v>29.260162601626014</v>
      </c>
      <c r="F23" s="290">
        <f>SUM(C23:E23)</f>
        <v>230.61576375827812</v>
      </c>
      <c r="G23" s="11" t="s">
        <v>92</v>
      </c>
      <c r="H23" s="287">
        <f>SUM(H20:H22)</f>
        <v>81.263830719115276</v>
      </c>
      <c r="I23" s="287">
        <f>SUM(I20:I22)</f>
        <v>119.47600667925867</v>
      </c>
      <c r="J23" s="287">
        <f>SUM(J20:J22)</f>
        <v>29.260162601626014</v>
      </c>
      <c r="K23" s="287">
        <f>SUM(H23:J23)</f>
        <v>229.99999999999994</v>
      </c>
      <c r="L23" s="268" t="s">
        <v>92</v>
      </c>
      <c r="M23" s="277">
        <f>SUM(M20:M22)</f>
        <v>229.99999999999994</v>
      </c>
      <c r="N23" s="301"/>
      <c r="O23" s="294"/>
      <c r="P23" s="302"/>
    </row>
    <row r="24" spans="1:16" ht="15" customHeight="1" thickBot="1" x14ac:dyDescent="0.3">
      <c r="A24" s="291"/>
      <c r="B24" s="262"/>
      <c r="C24" s="262"/>
      <c r="D24" s="262"/>
      <c r="E24" s="292"/>
      <c r="F24" s="11"/>
      <c r="G24" s="11"/>
      <c r="H24" s="271"/>
      <c r="I24" s="271"/>
      <c r="J24" s="271"/>
      <c r="K24" s="271"/>
      <c r="L24" s="273"/>
      <c r="M24" s="278"/>
      <c r="N24" s="301"/>
      <c r="O24" s="294"/>
      <c r="P24" s="302"/>
    </row>
    <row r="25" spans="1:16" ht="15" customHeight="1" thickTop="1" x14ac:dyDescent="0.25">
      <c r="A25" s="279" t="s">
        <v>117</v>
      </c>
      <c r="B25" s="280"/>
      <c r="C25" s="293" t="s">
        <v>94</v>
      </c>
      <c r="D25" s="293" t="s">
        <v>95</v>
      </c>
      <c r="E25" s="293" t="s">
        <v>96</v>
      </c>
      <c r="F25" s="266"/>
      <c r="G25" s="263" t="s">
        <v>111</v>
      </c>
      <c r="H25" s="293"/>
      <c r="I25" s="293"/>
      <c r="J25" s="293"/>
      <c r="K25" s="293"/>
      <c r="L25" s="268"/>
      <c r="M25" s="277"/>
      <c r="N25" s="301"/>
      <c r="O25" s="294"/>
      <c r="P25" s="302"/>
    </row>
    <row r="26" spans="1:16" ht="15" customHeight="1" x14ac:dyDescent="0.25">
      <c r="A26" s="268"/>
      <c r="B26" s="11" t="s">
        <v>99</v>
      </c>
      <c r="C26" s="262">
        <f>H4</f>
        <v>260</v>
      </c>
      <c r="D26" s="262">
        <f t="shared" ref="D26:E28" si="2">I4</f>
        <v>10</v>
      </c>
      <c r="E26" s="262">
        <f t="shared" si="2"/>
        <v>0</v>
      </c>
      <c r="F26" s="12">
        <f>SUM(C26:E26)</f>
        <v>270</v>
      </c>
      <c r="G26" s="11"/>
      <c r="H26" s="272">
        <f t="array" ref="H26:J28">MINVERSE(C31:E33)</f>
        <v>1.0424710424710426</v>
      </c>
      <c r="I26" s="272">
        <v>-4.2471042471042469E-2</v>
      </c>
      <c r="J26" s="262">
        <v>0</v>
      </c>
      <c r="K26" s="262"/>
      <c r="L26" s="268" t="s">
        <v>99</v>
      </c>
      <c r="M26" s="277">
        <f t="array" ref="M26:M28">TRANSPOSE(N27:P27)</f>
        <v>72.260162601626035</v>
      </c>
      <c r="N26" s="301" t="s">
        <v>112</v>
      </c>
      <c r="O26" s="294" t="s">
        <v>113</v>
      </c>
      <c r="P26" s="302" t="s">
        <v>114</v>
      </c>
    </row>
    <row r="27" spans="1:16" ht="15" customHeight="1" x14ac:dyDescent="0.25">
      <c r="A27" s="268"/>
      <c r="B27" s="11" t="s">
        <v>101</v>
      </c>
      <c r="C27" s="262">
        <f>H5</f>
        <v>40</v>
      </c>
      <c r="D27" s="262">
        <f t="shared" si="2"/>
        <v>400</v>
      </c>
      <c r="E27" s="262">
        <f t="shared" si="2"/>
        <v>0</v>
      </c>
      <c r="F27" s="12">
        <f>SUM(C27:E27)</f>
        <v>440</v>
      </c>
      <c r="G27" s="11"/>
      <c r="H27" s="272">
        <v>-0.10424710424710426</v>
      </c>
      <c r="I27" s="272">
        <v>1.1042471042471043</v>
      </c>
      <c r="J27" s="262">
        <v>0</v>
      </c>
      <c r="K27" s="262"/>
      <c r="L27" s="268" t="s">
        <v>101</v>
      </c>
      <c r="M27" s="277">
        <v>128.47967479674793</v>
      </c>
      <c r="N27" s="301">
        <f t="array" ref="N27:P27">MMULT(B5:D5,H26:J28)</f>
        <v>72.260162601626035</v>
      </c>
      <c r="O27" s="294">
        <v>128.47967479674793</v>
      </c>
      <c r="P27" s="302">
        <v>29.260162601626014</v>
      </c>
    </row>
    <row r="28" spans="1:16" ht="15" customHeight="1" x14ac:dyDescent="0.25">
      <c r="A28" s="268"/>
      <c r="B28" s="11" t="s">
        <v>102</v>
      </c>
      <c r="C28" s="262">
        <f>H6</f>
        <v>0</v>
      </c>
      <c r="D28" s="262">
        <f t="shared" si="2"/>
        <v>0</v>
      </c>
      <c r="E28" s="262">
        <f t="shared" si="2"/>
        <v>90</v>
      </c>
      <c r="F28" s="12">
        <f>SUM(C28:E28)</f>
        <v>90</v>
      </c>
      <c r="G28" s="11"/>
      <c r="H28" s="262">
        <v>0</v>
      </c>
      <c r="I28" s="262">
        <v>0</v>
      </c>
      <c r="J28" s="262">
        <v>1</v>
      </c>
      <c r="K28" s="262"/>
      <c r="L28" s="268" t="s">
        <v>102</v>
      </c>
      <c r="M28" s="277">
        <v>29.260162601626014</v>
      </c>
      <c r="N28" s="301"/>
      <c r="O28" s="294"/>
      <c r="P28" s="302"/>
    </row>
    <row r="29" spans="1:16" ht="15" customHeight="1" thickBot="1" x14ac:dyDescent="0.3">
      <c r="A29" s="273"/>
      <c r="B29" s="274"/>
      <c r="C29" s="295">
        <f>SUM(C26:C28)</f>
        <v>300</v>
      </c>
      <c r="D29" s="295">
        <f>SUM(D26:D28)</f>
        <v>410</v>
      </c>
      <c r="E29" s="295">
        <f>SUM(E26:E28)</f>
        <v>90</v>
      </c>
      <c r="F29" s="295">
        <f>SUM(F26:F28)</f>
        <v>800</v>
      </c>
      <c r="G29" s="274"/>
      <c r="H29" s="274"/>
      <c r="I29" s="274"/>
      <c r="J29" s="274"/>
      <c r="K29" s="274"/>
      <c r="L29" s="273" t="s">
        <v>92</v>
      </c>
      <c r="M29" s="278">
        <f>SUM(M26:M28)</f>
        <v>229.99999999999997</v>
      </c>
      <c r="N29" s="303"/>
      <c r="O29" s="304"/>
      <c r="P29" s="305"/>
    </row>
    <row r="30" spans="1:16" ht="14.4" thickTop="1" thickBot="1" x14ac:dyDescent="0.3">
      <c r="B30" s="294"/>
      <c r="C30" s="296"/>
      <c r="D30" s="296"/>
      <c r="E30" s="296"/>
    </row>
    <row r="31" spans="1:16" ht="13.8" thickTop="1" x14ac:dyDescent="0.25">
      <c r="A31" s="306" t="s">
        <v>115</v>
      </c>
      <c r="B31" s="299"/>
      <c r="C31" s="307">
        <f t="shared" ref="C31:E33" si="3">C26/$F26</f>
        <v>0.96296296296296291</v>
      </c>
      <c r="D31" s="307">
        <f t="shared" si="3"/>
        <v>3.7037037037037035E-2</v>
      </c>
      <c r="E31" s="307">
        <f t="shared" si="3"/>
        <v>0</v>
      </c>
      <c r="F31" s="299"/>
      <c r="G31" s="299"/>
      <c r="H31" s="299"/>
      <c r="I31" s="299"/>
      <c r="J31" s="299"/>
      <c r="K31" s="300"/>
    </row>
    <row r="32" spans="1:16" x14ac:dyDescent="0.25">
      <c r="A32" s="308"/>
      <c r="B32" s="294"/>
      <c r="C32" s="296">
        <f t="shared" si="3"/>
        <v>9.0909090909090912E-2</v>
      </c>
      <c r="D32" s="296">
        <f t="shared" si="3"/>
        <v>0.90909090909090906</v>
      </c>
      <c r="E32" s="296">
        <f t="shared" si="3"/>
        <v>0</v>
      </c>
      <c r="F32" s="294"/>
      <c r="G32" s="294"/>
      <c r="H32" s="294"/>
      <c r="I32" s="294"/>
      <c r="J32" s="294"/>
      <c r="K32" s="302"/>
    </row>
    <row r="33" spans="1:11" x14ac:dyDescent="0.25">
      <c r="A33" s="308"/>
      <c r="B33" s="294"/>
      <c r="C33" s="296">
        <f t="shared" si="3"/>
        <v>0</v>
      </c>
      <c r="D33" s="296">
        <f t="shared" si="3"/>
        <v>0</v>
      </c>
      <c r="E33" s="296">
        <f t="shared" si="3"/>
        <v>1</v>
      </c>
      <c r="F33" s="294"/>
      <c r="G33" s="294"/>
      <c r="H33" s="294"/>
      <c r="I33" s="294"/>
      <c r="J33" s="294"/>
      <c r="K33" s="302"/>
    </row>
    <row r="34" spans="1:11" x14ac:dyDescent="0.25">
      <c r="A34" s="308"/>
      <c r="B34" s="294"/>
      <c r="C34" s="297">
        <f>SUM(C31:C33)</f>
        <v>1.0538720538720538</v>
      </c>
      <c r="D34" s="297">
        <f>SUM(D31:D33)</f>
        <v>0.94612794612794615</v>
      </c>
      <c r="E34" s="297">
        <f>SUM(E31:E33)</f>
        <v>1</v>
      </c>
      <c r="F34" s="294"/>
      <c r="G34" s="294"/>
      <c r="H34" s="294"/>
      <c r="I34" s="294"/>
      <c r="J34" s="294"/>
      <c r="K34" s="302"/>
    </row>
    <row r="35" spans="1:11" ht="13.8" thickBot="1" x14ac:dyDescent="0.3">
      <c r="A35" s="309"/>
      <c r="B35" s="304"/>
      <c r="C35" s="304"/>
      <c r="D35" s="304"/>
      <c r="E35" s="304"/>
      <c r="F35" s="304"/>
      <c r="G35" s="304"/>
      <c r="H35" s="304"/>
      <c r="I35" s="304"/>
      <c r="J35" s="304"/>
      <c r="K35" s="305"/>
    </row>
    <row r="36" spans="1:11" ht="13.8" thickTop="1" x14ac:dyDescent="0.25"/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énoncé</vt:lpstr>
      <vt:lpstr>technologie secteur</vt:lpstr>
      <vt:lpstr>technologie produit</vt:lpstr>
      <vt:lpstr>technologie TSA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Avonds</dc:creator>
  <cp:lastModifiedBy>Jeremy Schilliger</cp:lastModifiedBy>
  <dcterms:created xsi:type="dcterms:W3CDTF">2016-11-02T12:09:24Z</dcterms:created>
  <dcterms:modified xsi:type="dcterms:W3CDTF">2019-09-24T18:41:35Z</dcterms:modified>
</cp:coreProperties>
</file>