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15570" windowHeight="9810" firstSheet="3" activeTab="4"/>
  </bookViews>
  <sheets>
    <sheet name="point de départ 3 sources" sheetId="1" r:id="rId1"/>
    <sheet name="proposé intermlédiaire" sheetId="6" r:id="rId2"/>
    <sheet name="proposé final" sheetId="7" r:id="rId3"/>
    <sheet name="proposé final (RAS)" sheetId="9" r:id="rId4"/>
    <sheet name="proposé final (RAS) (2)" sheetId="10" r:id="rId5"/>
    <sheet name="écart proposé - actuel" sheetId="8" r:id="rId6"/>
    <sheet name="TEI actuel" sheetId="2" r:id="rId7"/>
    <sheet name="europe" sheetId="4" r:id="rId8"/>
    <sheet name="europe ratio" sheetId="5" r:id="rId9"/>
    <sheet name="Feuil1" sheetId="11" r:id="rId10"/>
  </sheets>
  <calcPr calcId="124519"/>
</workbook>
</file>

<file path=xl/calcChain.xml><?xml version="1.0" encoding="utf-8"?>
<calcChain xmlns="http://schemas.openxmlformats.org/spreadsheetml/2006/main">
  <c r="C49" i="6"/>
  <c r="D49"/>
  <c r="E49"/>
  <c r="C50"/>
  <c r="D50"/>
  <c r="E50"/>
  <c r="C51"/>
  <c r="D51"/>
  <c r="E51"/>
  <c r="C52"/>
  <c r="D52"/>
  <c r="E52"/>
  <c r="C53"/>
  <c r="D53"/>
  <c r="E53"/>
  <c r="C54"/>
  <c r="D54"/>
  <c r="E54"/>
  <c r="C55"/>
  <c r="D55"/>
  <c r="E55"/>
  <c r="C56"/>
  <c r="D56"/>
  <c r="E56"/>
  <c r="C57"/>
  <c r="D57"/>
  <c r="E57"/>
  <c r="C58"/>
  <c r="D58"/>
  <c r="E58"/>
  <c r="C59"/>
  <c r="D59"/>
  <c r="E59"/>
  <c r="D48"/>
  <c r="E48"/>
  <c r="C47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D16"/>
  <c r="E16"/>
  <c r="C16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C4"/>
  <c r="C5"/>
  <c r="C6"/>
  <c r="C7"/>
  <c r="C8"/>
  <c r="C9"/>
  <c r="C10"/>
  <c r="C11"/>
  <c r="C12"/>
  <c r="C13"/>
  <c r="C14"/>
  <c r="C3"/>
  <c r="E4" i="2" l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3"/>
  <c r="P52" i="9"/>
  <c r="P56"/>
  <c r="P61"/>
  <c r="P62"/>
  <c r="P46"/>
  <c r="P49"/>
  <c r="P7"/>
  <c r="P8"/>
  <c r="P9"/>
  <c r="P11"/>
  <c r="P12"/>
  <c r="P14"/>
  <c r="P15"/>
  <c r="P32"/>
  <c r="P37"/>
  <c r="P38"/>
  <c r="C54" i="10"/>
  <c r="D54"/>
  <c r="E54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3"/>
  <c r="D63"/>
  <c r="E63"/>
  <c r="C64"/>
  <c r="D64"/>
  <c r="E64"/>
  <c r="C65"/>
  <c r="D65"/>
  <c r="E65"/>
  <c r="C66"/>
  <c r="D66"/>
  <c r="E66"/>
  <c r="C67"/>
  <c r="D67"/>
  <c r="E67"/>
  <c r="C68"/>
  <c r="D68"/>
  <c r="E68"/>
  <c r="C69"/>
  <c r="D69"/>
  <c r="E69"/>
  <c r="C70"/>
  <c r="D70"/>
  <c r="E70"/>
  <c r="D53"/>
  <c r="E53"/>
  <c r="C53"/>
  <c r="C44"/>
  <c r="D44"/>
  <c r="E44"/>
  <c r="C45"/>
  <c r="D45"/>
  <c r="E45"/>
  <c r="C46"/>
  <c r="D46"/>
  <c r="E46"/>
  <c r="C47"/>
  <c r="D47"/>
  <c r="E47"/>
  <c r="C49"/>
  <c r="D49"/>
  <c r="E49"/>
  <c r="C50"/>
  <c r="D50"/>
  <c r="E50"/>
  <c r="C51"/>
  <c r="D51"/>
  <c r="E51"/>
  <c r="D43"/>
  <c r="E43"/>
  <c r="C43"/>
  <c r="C4"/>
  <c r="D4"/>
  <c r="E4"/>
  <c r="C5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D3"/>
  <c r="E3"/>
  <c r="C3"/>
  <c r="K74"/>
  <c r="E74" s="1"/>
  <c r="J74"/>
  <c r="D74" s="1"/>
  <c r="I74"/>
  <c r="C74" s="1"/>
  <c r="B74"/>
  <c r="K73"/>
  <c r="J73"/>
  <c r="I73"/>
  <c r="B73"/>
  <c r="K72"/>
  <c r="J72"/>
  <c r="I72"/>
  <c r="B72"/>
  <c r="K71"/>
  <c r="J71"/>
  <c r="I71"/>
  <c r="B71"/>
  <c r="B70"/>
  <c r="J70" s="1"/>
  <c r="B69"/>
  <c r="J69" s="1"/>
  <c r="B68"/>
  <c r="J68" s="1"/>
  <c r="B67"/>
  <c r="J67" s="1"/>
  <c r="B66"/>
  <c r="J66" s="1"/>
  <c r="B65"/>
  <c r="J65" s="1"/>
  <c r="B64"/>
  <c r="J64" s="1"/>
  <c r="B63"/>
  <c r="J63" s="1"/>
  <c r="L62"/>
  <c r="B62"/>
  <c r="B61"/>
  <c r="J61" s="1"/>
  <c r="B60"/>
  <c r="J60" s="1"/>
  <c r="B59"/>
  <c r="J59" s="1"/>
  <c r="B58"/>
  <c r="J58" s="1"/>
  <c r="B57"/>
  <c r="J57" s="1"/>
  <c r="B56"/>
  <c r="J56" s="1"/>
  <c r="B55"/>
  <c r="J55" s="1"/>
  <c r="B54"/>
  <c r="K54" s="1"/>
  <c r="B53"/>
  <c r="J53" s="1"/>
  <c r="B51"/>
  <c r="J51" s="1"/>
  <c r="B50"/>
  <c r="J50" s="1"/>
  <c r="B49"/>
  <c r="J49" s="1"/>
  <c r="L48"/>
  <c r="B48"/>
  <c r="B47"/>
  <c r="J47" s="1"/>
  <c r="B46"/>
  <c r="J46" s="1"/>
  <c r="K45"/>
  <c r="J45"/>
  <c r="I45"/>
  <c r="B45"/>
  <c r="B44"/>
  <c r="J44" s="1"/>
  <c r="B43"/>
  <c r="J43" s="1"/>
  <c r="B40"/>
  <c r="J40" s="1"/>
  <c r="K39"/>
  <c r="J39"/>
  <c r="I39"/>
  <c r="B39"/>
  <c r="B38"/>
  <c r="J38" s="1"/>
  <c r="B37"/>
  <c r="K37" s="1"/>
  <c r="B36"/>
  <c r="J36" s="1"/>
  <c r="B35"/>
  <c r="K35" s="1"/>
  <c r="B34"/>
  <c r="J34" s="1"/>
  <c r="B33"/>
  <c r="J33" s="1"/>
  <c r="B32"/>
  <c r="K32" s="1"/>
  <c r="B31"/>
  <c r="J31" s="1"/>
  <c r="B30"/>
  <c r="J30" s="1"/>
  <c r="B29"/>
  <c r="J29" s="1"/>
  <c r="B28"/>
  <c r="K28" s="1"/>
  <c r="B27"/>
  <c r="J27" s="1"/>
  <c r="B26"/>
  <c r="J26" s="1"/>
  <c r="B25"/>
  <c r="J25" s="1"/>
  <c r="B24"/>
  <c r="K24" s="1"/>
  <c r="B23"/>
  <c r="J23" s="1"/>
  <c r="B22"/>
  <c r="J22" s="1"/>
  <c r="B21"/>
  <c r="J21" s="1"/>
  <c r="B20"/>
  <c r="K20" s="1"/>
  <c r="B19"/>
  <c r="J19" s="1"/>
  <c r="B18"/>
  <c r="K18" s="1"/>
  <c r="B17"/>
  <c r="J17" s="1"/>
  <c r="B16"/>
  <c r="J16" s="1"/>
  <c r="K15"/>
  <c r="J15"/>
  <c r="I15"/>
  <c r="B14"/>
  <c r="K14" s="1"/>
  <c r="B13"/>
  <c r="J13" s="1"/>
  <c r="B12"/>
  <c r="J12" s="1"/>
  <c r="B11"/>
  <c r="J11" s="1"/>
  <c r="B10"/>
  <c r="K10" s="1"/>
  <c r="B9"/>
  <c r="K9" s="1"/>
  <c r="B8"/>
  <c r="J8" s="1"/>
  <c r="B7"/>
  <c r="B6"/>
  <c r="J6" s="1"/>
  <c r="B5"/>
  <c r="B4"/>
  <c r="J4" s="1"/>
  <c r="B3"/>
  <c r="D67" i="5"/>
  <c r="B75" i="4"/>
  <c r="U75"/>
  <c r="V75" s="1"/>
  <c r="B76"/>
  <c r="U76"/>
  <c r="V76" s="1"/>
  <c r="J71" i="9"/>
  <c r="D71" s="1"/>
  <c r="K71"/>
  <c r="E71" s="1"/>
  <c r="I71"/>
  <c r="C71" s="1"/>
  <c r="J74" i="7"/>
  <c r="K74"/>
  <c r="I74"/>
  <c r="J71" i="1"/>
  <c r="K71"/>
  <c r="I71"/>
  <c r="B71" i="9"/>
  <c r="K70"/>
  <c r="J70"/>
  <c r="I70"/>
  <c r="B70"/>
  <c r="K69"/>
  <c r="J69"/>
  <c r="I69"/>
  <c r="B69"/>
  <c r="K68"/>
  <c r="J68"/>
  <c r="I68"/>
  <c r="B68"/>
  <c r="F67"/>
  <c r="B67"/>
  <c r="K67" s="1"/>
  <c r="B66"/>
  <c r="K66" s="1"/>
  <c r="B65"/>
  <c r="K65" s="1"/>
  <c r="B64"/>
  <c r="K64" s="1"/>
  <c r="B63"/>
  <c r="K63" s="1"/>
  <c r="B62"/>
  <c r="K62" s="1"/>
  <c r="B61"/>
  <c r="J61" s="1"/>
  <c r="B60"/>
  <c r="K60" s="1"/>
  <c r="B59"/>
  <c r="B58"/>
  <c r="K58" s="1"/>
  <c r="B57"/>
  <c r="K57" s="1"/>
  <c r="B56"/>
  <c r="I56" s="1"/>
  <c r="B55"/>
  <c r="I55" s="1"/>
  <c r="F54"/>
  <c r="B54"/>
  <c r="I54" s="1"/>
  <c r="B53"/>
  <c r="I53" s="1"/>
  <c r="B52"/>
  <c r="K52" s="1"/>
  <c r="B51"/>
  <c r="K51" s="1"/>
  <c r="B50"/>
  <c r="K50" s="1"/>
  <c r="B49"/>
  <c r="J49" s="1"/>
  <c r="B48"/>
  <c r="K48" s="1"/>
  <c r="B47"/>
  <c r="K47" s="1"/>
  <c r="B46"/>
  <c r="B45"/>
  <c r="K45" s="1"/>
  <c r="B44"/>
  <c r="K44" s="1"/>
  <c r="K43"/>
  <c r="J43"/>
  <c r="I43"/>
  <c r="B43"/>
  <c r="B42"/>
  <c r="K42" s="1"/>
  <c r="B41"/>
  <c r="K41" s="1"/>
  <c r="B40"/>
  <c r="K40" s="1"/>
  <c r="K39"/>
  <c r="J39"/>
  <c r="I39"/>
  <c r="B39"/>
  <c r="F38"/>
  <c r="B38"/>
  <c r="I38" s="1"/>
  <c r="F37"/>
  <c r="B37"/>
  <c r="K37" s="1"/>
  <c r="B36"/>
  <c r="K36" s="1"/>
  <c r="B35"/>
  <c r="K35" s="1"/>
  <c r="B34"/>
  <c r="K34" s="1"/>
  <c r="F33"/>
  <c r="B33"/>
  <c r="K33" s="1"/>
  <c r="B32"/>
  <c r="J32" s="1"/>
  <c r="F31"/>
  <c r="B31"/>
  <c r="J31" s="1"/>
  <c r="B30"/>
  <c r="J30" s="1"/>
  <c r="B29"/>
  <c r="K29" s="1"/>
  <c r="F28"/>
  <c r="B28"/>
  <c r="K28" s="1"/>
  <c r="B27"/>
  <c r="K27" s="1"/>
  <c r="B26"/>
  <c r="K26" s="1"/>
  <c r="B25"/>
  <c r="K25" s="1"/>
  <c r="B24"/>
  <c r="K24" s="1"/>
  <c r="B23"/>
  <c r="K23" s="1"/>
  <c r="B22"/>
  <c r="K22" s="1"/>
  <c r="B21"/>
  <c r="K21" s="1"/>
  <c r="F20"/>
  <c r="B20"/>
  <c r="K20" s="1"/>
  <c r="B19"/>
  <c r="K19" s="1"/>
  <c r="B18"/>
  <c r="K18" s="1"/>
  <c r="B17"/>
  <c r="K17" s="1"/>
  <c r="B16"/>
  <c r="K16" s="1"/>
  <c r="K15"/>
  <c r="J15"/>
  <c r="I15"/>
  <c r="F14"/>
  <c r="B14"/>
  <c r="K14" s="1"/>
  <c r="F13"/>
  <c r="B13"/>
  <c r="K13" s="1"/>
  <c r="F12"/>
  <c r="B12"/>
  <c r="K12" s="1"/>
  <c r="F11"/>
  <c r="B11"/>
  <c r="K11" s="1"/>
  <c r="F10"/>
  <c r="B10"/>
  <c r="K10" s="1"/>
  <c r="F9"/>
  <c r="B9"/>
  <c r="I9" s="1"/>
  <c r="F8"/>
  <c r="B8"/>
  <c r="K8" s="1"/>
  <c r="F7"/>
  <c r="B7"/>
  <c r="K7" s="1"/>
  <c r="F6"/>
  <c r="B6"/>
  <c r="K6" s="1"/>
  <c r="F5"/>
  <c r="B5"/>
  <c r="K5" s="1"/>
  <c r="F4"/>
  <c r="B4"/>
  <c r="K4" s="1"/>
  <c r="B3"/>
  <c r="K3" s="1"/>
  <c r="I58" i="10" l="1"/>
  <c r="I67"/>
  <c r="K55"/>
  <c r="I56"/>
  <c r="I63"/>
  <c r="I69"/>
  <c r="F19"/>
  <c r="F34"/>
  <c r="F23"/>
  <c r="F54"/>
  <c r="F43"/>
  <c r="F45"/>
  <c r="F40"/>
  <c r="F32"/>
  <c r="F29"/>
  <c r="F20"/>
  <c r="F17"/>
  <c r="F16"/>
  <c r="F38"/>
  <c r="F56"/>
  <c r="F35"/>
  <c r="F27"/>
  <c r="F46"/>
  <c r="F57"/>
  <c r="F55"/>
  <c r="F4"/>
  <c r="F3"/>
  <c r="F12"/>
  <c r="F11"/>
  <c r="I53"/>
  <c r="I55"/>
  <c r="K56"/>
  <c r="K58"/>
  <c r="L58" s="1"/>
  <c r="I61"/>
  <c r="K63"/>
  <c r="K67"/>
  <c r="L67" s="1"/>
  <c r="K69"/>
  <c r="F28"/>
  <c r="F24"/>
  <c r="F13"/>
  <c r="K53"/>
  <c r="K61"/>
  <c r="F37"/>
  <c r="F33"/>
  <c r="F31"/>
  <c r="F25"/>
  <c r="F21"/>
  <c r="F6"/>
  <c r="F51"/>
  <c r="F44"/>
  <c r="F64"/>
  <c r="F61"/>
  <c r="F69"/>
  <c r="F65"/>
  <c r="F70"/>
  <c r="F68"/>
  <c r="F66"/>
  <c r="F49"/>
  <c r="F53"/>
  <c r="F59"/>
  <c r="F58"/>
  <c r="F50"/>
  <c r="F60"/>
  <c r="F47"/>
  <c r="F36"/>
  <c r="F30"/>
  <c r="F26"/>
  <c r="F22"/>
  <c r="F18"/>
  <c r="F9"/>
  <c r="F5"/>
  <c r="F67"/>
  <c r="F63"/>
  <c r="F39"/>
  <c r="F8"/>
  <c r="F7"/>
  <c r="F14"/>
  <c r="F10"/>
  <c r="K49"/>
  <c r="K51"/>
  <c r="K46"/>
  <c r="I49"/>
  <c r="L49" s="1"/>
  <c r="I51"/>
  <c r="K12"/>
  <c r="K17"/>
  <c r="K11"/>
  <c r="K13"/>
  <c r="L15"/>
  <c r="K19"/>
  <c r="K23"/>
  <c r="K27"/>
  <c r="K31"/>
  <c r="K36"/>
  <c r="L45"/>
  <c r="K4"/>
  <c r="K21"/>
  <c r="K25"/>
  <c r="K29"/>
  <c r="K34"/>
  <c r="I6"/>
  <c r="I40"/>
  <c r="I44"/>
  <c r="F74"/>
  <c r="I4"/>
  <c r="K6"/>
  <c r="I11"/>
  <c r="L11" s="1"/>
  <c r="I12"/>
  <c r="L12" s="1"/>
  <c r="I13"/>
  <c r="I17"/>
  <c r="L17" s="1"/>
  <c r="I19"/>
  <c r="I21"/>
  <c r="L21" s="1"/>
  <c r="I23"/>
  <c r="I25"/>
  <c r="L25" s="1"/>
  <c r="I27"/>
  <c r="I29"/>
  <c r="I31"/>
  <c r="I34"/>
  <c r="I36"/>
  <c r="L39"/>
  <c r="K40"/>
  <c r="K44"/>
  <c r="I46"/>
  <c r="L46" s="1"/>
  <c r="L71"/>
  <c r="L72"/>
  <c r="L73"/>
  <c r="L74"/>
  <c r="K5"/>
  <c r="I5"/>
  <c r="L6"/>
  <c r="L51"/>
  <c r="L55"/>
  <c r="L56"/>
  <c r="K3"/>
  <c r="I3"/>
  <c r="K7"/>
  <c r="I7"/>
  <c r="J3"/>
  <c r="J5"/>
  <c r="J7"/>
  <c r="L13"/>
  <c r="L31"/>
  <c r="L63"/>
  <c r="L69"/>
  <c r="J9"/>
  <c r="J10"/>
  <c r="J14"/>
  <c r="J18"/>
  <c r="J20"/>
  <c r="J24"/>
  <c r="J28"/>
  <c r="J32"/>
  <c r="J35"/>
  <c r="J37"/>
  <c r="J54"/>
  <c r="I8"/>
  <c r="K8"/>
  <c r="I9"/>
  <c r="I10"/>
  <c r="I14"/>
  <c r="I16"/>
  <c r="K16"/>
  <c r="I18"/>
  <c r="I20"/>
  <c r="I22"/>
  <c r="K22"/>
  <c r="I24"/>
  <c r="I26"/>
  <c r="K26"/>
  <c r="I28"/>
  <c r="I30"/>
  <c r="K30"/>
  <c r="I32"/>
  <c r="I33"/>
  <c r="K33"/>
  <c r="I35"/>
  <c r="I37"/>
  <c r="I38"/>
  <c r="K38"/>
  <c r="I43"/>
  <c r="K43"/>
  <c r="I47"/>
  <c r="K47"/>
  <c r="I50"/>
  <c r="K50"/>
  <c r="I54"/>
  <c r="I57"/>
  <c r="K57"/>
  <c r="I59"/>
  <c r="K59"/>
  <c r="I60"/>
  <c r="K60"/>
  <c r="I64"/>
  <c r="K64"/>
  <c r="I65"/>
  <c r="K65"/>
  <c r="I66"/>
  <c r="K66"/>
  <c r="I68"/>
  <c r="K68"/>
  <c r="I70"/>
  <c r="K70"/>
  <c r="J6" i="9"/>
  <c r="I5"/>
  <c r="J4"/>
  <c r="I6"/>
  <c r="J12"/>
  <c r="L69"/>
  <c r="L39"/>
  <c r="L59"/>
  <c r="F16"/>
  <c r="J23"/>
  <c r="F24"/>
  <c r="F35"/>
  <c r="J41"/>
  <c r="F43"/>
  <c r="L43"/>
  <c r="J45"/>
  <c r="F47"/>
  <c r="F52"/>
  <c r="F56"/>
  <c r="J11"/>
  <c r="J17"/>
  <c r="F18"/>
  <c r="J25"/>
  <c r="F26"/>
  <c r="F32"/>
  <c r="J48"/>
  <c r="F49"/>
  <c r="F55"/>
  <c r="F57"/>
  <c r="J19"/>
  <c r="J27"/>
  <c r="J57"/>
  <c r="J21"/>
  <c r="F22"/>
  <c r="J29"/>
  <c r="F30"/>
  <c r="F45"/>
  <c r="F53"/>
  <c r="J5"/>
  <c r="L15"/>
  <c r="J16"/>
  <c r="F17"/>
  <c r="I19"/>
  <c r="J20"/>
  <c r="F21"/>
  <c r="I23"/>
  <c r="L23" s="1"/>
  <c r="J24"/>
  <c r="F25"/>
  <c r="I27"/>
  <c r="J28"/>
  <c r="F29"/>
  <c r="J34"/>
  <c r="J36"/>
  <c r="I41"/>
  <c r="F42"/>
  <c r="J42"/>
  <c r="F44"/>
  <c r="J44"/>
  <c r="J47"/>
  <c r="F48"/>
  <c r="J51"/>
  <c r="I61"/>
  <c r="F64"/>
  <c r="F66"/>
  <c r="L70"/>
  <c r="L71"/>
  <c r="I16"/>
  <c r="I20"/>
  <c r="L20" s="1"/>
  <c r="I24"/>
  <c r="I28"/>
  <c r="L28" s="1"/>
  <c r="I31"/>
  <c r="I42"/>
  <c r="I44"/>
  <c r="I47"/>
  <c r="F51"/>
  <c r="J63"/>
  <c r="J65"/>
  <c r="J3"/>
  <c r="I4"/>
  <c r="J7"/>
  <c r="J10"/>
  <c r="I11"/>
  <c r="I12"/>
  <c r="I17"/>
  <c r="J18"/>
  <c r="F19"/>
  <c r="I21"/>
  <c r="J22"/>
  <c r="F23"/>
  <c r="I25"/>
  <c r="J26"/>
  <c r="F27"/>
  <c r="I29"/>
  <c r="L29" s="1"/>
  <c r="J33"/>
  <c r="J35"/>
  <c r="J37"/>
  <c r="F40"/>
  <c r="J40"/>
  <c r="I45"/>
  <c r="I48"/>
  <c r="J50"/>
  <c r="J52"/>
  <c r="I57"/>
  <c r="F58"/>
  <c r="J58"/>
  <c r="F60"/>
  <c r="J60"/>
  <c r="F62"/>
  <c r="J62"/>
  <c r="F63"/>
  <c r="F65"/>
  <c r="L68"/>
  <c r="I3"/>
  <c r="I7"/>
  <c r="I10"/>
  <c r="I18"/>
  <c r="I22"/>
  <c r="I26"/>
  <c r="I30"/>
  <c r="I32"/>
  <c r="F34"/>
  <c r="F36"/>
  <c r="F39"/>
  <c r="I40"/>
  <c r="F41"/>
  <c r="L46"/>
  <c r="I49"/>
  <c r="F50"/>
  <c r="I58"/>
  <c r="L58" s="1"/>
  <c r="I60"/>
  <c r="F61"/>
  <c r="I62"/>
  <c r="J64"/>
  <c r="J66"/>
  <c r="L4"/>
  <c r="L47"/>
  <c r="J8"/>
  <c r="J13"/>
  <c r="J14"/>
  <c r="K53"/>
  <c r="K54"/>
  <c r="K55"/>
  <c r="K56"/>
  <c r="J67"/>
  <c r="K9"/>
  <c r="K38"/>
  <c r="I8"/>
  <c r="J9"/>
  <c r="I13"/>
  <c r="I14"/>
  <c r="I33"/>
  <c r="I34"/>
  <c r="I35"/>
  <c r="I36"/>
  <c r="I37"/>
  <c r="J38"/>
  <c r="I50"/>
  <c r="L50" s="1"/>
  <c r="I51"/>
  <c r="I52"/>
  <c r="J53"/>
  <c r="L53" s="1"/>
  <c r="J54"/>
  <c r="J55"/>
  <c r="L55" s="1"/>
  <c r="J56"/>
  <c r="L56" s="1"/>
  <c r="K61"/>
  <c r="I63"/>
  <c r="I64"/>
  <c r="I65"/>
  <c r="I66"/>
  <c r="I67"/>
  <c r="L67" s="1"/>
  <c r="F3"/>
  <c r="K30"/>
  <c r="L30" s="1"/>
  <c r="K31"/>
  <c r="L31" s="1"/>
  <c r="K32"/>
  <c r="K49"/>
  <c r="L11" l="1"/>
  <c r="L35"/>
  <c r="L24"/>
  <c r="L27"/>
  <c r="L49"/>
  <c r="L26"/>
  <c r="L25"/>
  <c r="L4" i="10"/>
  <c r="L21" i="9"/>
  <c r="L12"/>
  <c r="L64"/>
  <c r="L51"/>
  <c r="L36"/>
  <c r="L65"/>
  <c r="L34" i="10"/>
  <c r="L27"/>
  <c r="L35"/>
  <c r="L10" i="9"/>
  <c r="L16"/>
  <c r="L20" i="10"/>
  <c r="L40"/>
  <c r="L23"/>
  <c r="L29"/>
  <c r="L18" i="9"/>
  <c r="L17"/>
  <c r="L6"/>
  <c r="L54" i="10"/>
  <c r="L28"/>
  <c r="L44"/>
  <c r="L53"/>
  <c r="L36"/>
  <c r="L19"/>
  <c r="L14"/>
  <c r="L52" i="9"/>
  <c r="L33"/>
  <c r="L61" i="10"/>
  <c r="L48" i="9"/>
  <c r="L9" i="10"/>
  <c r="L37"/>
  <c r="L32"/>
  <c r="L24"/>
  <c r="L18"/>
  <c r="L10"/>
  <c r="L30"/>
  <c r="L22"/>
  <c r="L16"/>
  <c r="L8"/>
  <c r="L70"/>
  <c r="L68"/>
  <c r="L66"/>
  <c r="L65"/>
  <c r="L64"/>
  <c r="L60"/>
  <c r="L59"/>
  <c r="L57"/>
  <c r="J75"/>
  <c r="K75"/>
  <c r="I75"/>
  <c r="L3"/>
  <c r="L50"/>
  <c r="L47"/>
  <c r="L43"/>
  <c r="L38"/>
  <c r="L33"/>
  <c r="L26"/>
  <c r="L7"/>
  <c r="L5"/>
  <c r="L37" i="9"/>
  <c r="L7"/>
  <c r="L42"/>
  <c r="L32"/>
  <c r="L63"/>
  <c r="L41"/>
  <c r="L19"/>
  <c r="L5"/>
  <c r="L66"/>
  <c r="L61"/>
  <c r="L34"/>
  <c r="L9"/>
  <c r="L22"/>
  <c r="L3"/>
  <c r="L57"/>
  <c r="L45"/>
  <c r="L13"/>
  <c r="L54"/>
  <c r="L60"/>
  <c r="L8"/>
  <c r="L62"/>
  <c r="L40"/>
  <c r="L44"/>
  <c r="L38"/>
  <c r="L14"/>
  <c r="J72"/>
  <c r="K72"/>
  <c r="I72"/>
  <c r="C73" s="1"/>
  <c r="I76" i="10" l="1"/>
  <c r="C76"/>
  <c r="L75"/>
  <c r="M7" s="1"/>
  <c r="K76"/>
  <c r="E76"/>
  <c r="J76"/>
  <c r="D76"/>
  <c r="J73" i="9"/>
  <c r="D73"/>
  <c r="K73"/>
  <c r="E73"/>
  <c r="I73"/>
  <c r="L72"/>
  <c r="F73" s="1"/>
  <c r="M3" i="10" l="1"/>
  <c r="M60"/>
  <c r="M43"/>
  <c r="M68"/>
  <c r="M64"/>
  <c r="M65"/>
  <c r="M57"/>
  <c r="M50"/>
  <c r="M5"/>
  <c r="M26"/>
  <c r="M70"/>
  <c r="M38"/>
  <c r="M59"/>
  <c r="F76"/>
  <c r="M48"/>
  <c r="M71"/>
  <c r="M72"/>
  <c r="M73"/>
  <c r="M15"/>
  <c r="M45"/>
  <c r="M39"/>
  <c r="M79" s="1"/>
  <c r="M62"/>
  <c r="M74"/>
  <c r="M32"/>
  <c r="M24"/>
  <c r="M18"/>
  <c r="M14"/>
  <c r="M8"/>
  <c r="M34"/>
  <c r="M25"/>
  <c r="M17"/>
  <c r="M55"/>
  <c r="M40"/>
  <c r="M35"/>
  <c r="M28"/>
  <c r="M20"/>
  <c r="M69"/>
  <c r="M46"/>
  <c r="M36"/>
  <c r="M27"/>
  <c r="M19"/>
  <c r="M11"/>
  <c r="M61"/>
  <c r="M53"/>
  <c r="M44"/>
  <c r="M30"/>
  <c r="M16"/>
  <c r="M67"/>
  <c r="M29"/>
  <c r="M12"/>
  <c r="M58"/>
  <c r="M56"/>
  <c r="M49"/>
  <c r="M37"/>
  <c r="M22"/>
  <c r="M9"/>
  <c r="M21"/>
  <c r="M4"/>
  <c r="M51"/>
  <c r="M54"/>
  <c r="M10"/>
  <c r="M63"/>
  <c r="M31"/>
  <c r="M23"/>
  <c r="M13"/>
  <c r="M6"/>
  <c r="M66"/>
  <c r="M47"/>
  <c r="M33"/>
  <c r="M46" i="9"/>
  <c r="M39"/>
  <c r="M76" s="1"/>
  <c r="M69"/>
  <c r="M45"/>
  <c r="M15"/>
  <c r="M41"/>
  <c r="M71"/>
  <c r="M44"/>
  <c r="M57"/>
  <c r="M40"/>
  <c r="M58"/>
  <c r="M70"/>
  <c r="M59"/>
  <c r="M42"/>
  <c r="M68"/>
  <c r="M43"/>
  <c r="M60"/>
  <c r="M38"/>
  <c r="M49"/>
  <c r="M65"/>
  <c r="M8"/>
  <c r="M16"/>
  <c r="M27"/>
  <c r="M66"/>
  <c r="M21"/>
  <c r="M67"/>
  <c r="M13"/>
  <c r="M28"/>
  <c r="M36"/>
  <c r="M53"/>
  <c r="M33"/>
  <c r="M24"/>
  <c r="M61"/>
  <c r="M32"/>
  <c r="M30"/>
  <c r="M37"/>
  <c r="M11"/>
  <c r="M12"/>
  <c r="M48"/>
  <c r="M7"/>
  <c r="M50"/>
  <c r="M18"/>
  <c r="M10"/>
  <c r="M64"/>
  <c r="M3"/>
  <c r="M17"/>
  <c r="M29"/>
  <c r="M51"/>
  <c r="M4"/>
  <c r="M31"/>
  <c r="M9"/>
  <c r="M55"/>
  <c r="M52"/>
  <c r="M26"/>
  <c r="M47"/>
  <c r="M19"/>
  <c r="M34"/>
  <c r="M5"/>
  <c r="M63"/>
  <c r="M62"/>
  <c r="M20"/>
  <c r="M14"/>
  <c r="M25"/>
  <c r="M22"/>
  <c r="M54"/>
  <c r="M56"/>
  <c r="M6"/>
  <c r="M35"/>
  <c r="M23"/>
  <c r="M80" l="1"/>
  <c r="M75" i="10"/>
  <c r="M80"/>
  <c r="M78"/>
  <c r="M72" i="9"/>
  <c r="M77"/>
  <c r="M75"/>
  <c r="M74" s="1"/>
  <c r="B71" i="8" l="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4"/>
  <c r="B13"/>
  <c r="B12"/>
  <c r="B11"/>
  <c r="B10"/>
  <c r="B9"/>
  <c r="B8"/>
  <c r="B7"/>
  <c r="B6"/>
  <c r="B5"/>
  <c r="B4"/>
  <c r="B3"/>
  <c r="F76" i="7"/>
  <c r="B74"/>
  <c r="K73"/>
  <c r="J73"/>
  <c r="I73"/>
  <c r="B73"/>
  <c r="K72"/>
  <c r="J72"/>
  <c r="I72"/>
  <c r="B72"/>
  <c r="K71"/>
  <c r="J71"/>
  <c r="I71"/>
  <c r="B71"/>
  <c r="B70"/>
  <c r="K70" s="1"/>
  <c r="B69"/>
  <c r="K69" s="1"/>
  <c r="B68"/>
  <c r="K68" s="1"/>
  <c r="B67"/>
  <c r="K67" s="1"/>
  <c r="B66"/>
  <c r="K66" s="1"/>
  <c r="B65"/>
  <c r="J65" s="1"/>
  <c r="B64"/>
  <c r="K64" s="1"/>
  <c r="B63"/>
  <c r="K63" s="1"/>
  <c r="B62"/>
  <c r="B61"/>
  <c r="J61" s="1"/>
  <c r="B60"/>
  <c r="J60" s="1"/>
  <c r="B59"/>
  <c r="K59" s="1"/>
  <c r="B58"/>
  <c r="K58" s="1"/>
  <c r="B57"/>
  <c r="K57" s="1"/>
  <c r="B56"/>
  <c r="K56" s="1"/>
  <c r="B55"/>
  <c r="J55" s="1"/>
  <c r="B54"/>
  <c r="J54" s="1"/>
  <c r="B53"/>
  <c r="J53" s="1"/>
  <c r="B51"/>
  <c r="K51" s="1"/>
  <c r="B50"/>
  <c r="K50" s="1"/>
  <c r="B49"/>
  <c r="K49" s="1"/>
  <c r="B48"/>
  <c r="B47"/>
  <c r="J47" s="1"/>
  <c r="B46"/>
  <c r="J46" s="1"/>
  <c r="K45"/>
  <c r="J45"/>
  <c r="I45"/>
  <c r="B45"/>
  <c r="B44"/>
  <c r="J44" s="1"/>
  <c r="B43"/>
  <c r="J43" s="1"/>
  <c r="B40"/>
  <c r="J40" s="1"/>
  <c r="K39"/>
  <c r="J39"/>
  <c r="I39"/>
  <c r="B39"/>
  <c r="B38"/>
  <c r="K38" s="1"/>
  <c r="B37"/>
  <c r="J37" s="1"/>
  <c r="B36"/>
  <c r="J36" s="1"/>
  <c r="B35"/>
  <c r="J35" s="1"/>
  <c r="B34"/>
  <c r="J34" s="1"/>
  <c r="B33"/>
  <c r="J33" s="1"/>
  <c r="B32"/>
  <c r="K32" s="1"/>
  <c r="B31"/>
  <c r="K31" s="1"/>
  <c r="B30"/>
  <c r="K30" s="1"/>
  <c r="B29"/>
  <c r="K29" s="1"/>
  <c r="B28"/>
  <c r="K28" s="1"/>
  <c r="B27"/>
  <c r="K27" s="1"/>
  <c r="B26"/>
  <c r="K26" s="1"/>
  <c r="B25"/>
  <c r="K25" s="1"/>
  <c r="B24"/>
  <c r="K24" s="1"/>
  <c r="B23"/>
  <c r="K23" s="1"/>
  <c r="B22"/>
  <c r="K22" s="1"/>
  <c r="B21"/>
  <c r="K21" s="1"/>
  <c r="B20"/>
  <c r="K20" s="1"/>
  <c r="B19"/>
  <c r="K19" s="1"/>
  <c r="B18"/>
  <c r="K18" s="1"/>
  <c r="B17"/>
  <c r="K17" s="1"/>
  <c r="B16"/>
  <c r="K16" s="1"/>
  <c r="K15"/>
  <c r="J15"/>
  <c r="I15"/>
  <c r="B14"/>
  <c r="K14" s="1"/>
  <c r="B13"/>
  <c r="K13" s="1"/>
  <c r="B12"/>
  <c r="J12" s="1"/>
  <c r="B11"/>
  <c r="K11" s="1"/>
  <c r="B10"/>
  <c r="K10" s="1"/>
  <c r="B9"/>
  <c r="J9" s="1"/>
  <c r="B8"/>
  <c r="K8" s="1"/>
  <c r="B7"/>
  <c r="J7" s="1"/>
  <c r="B6"/>
  <c r="J6" s="1"/>
  <c r="B5"/>
  <c r="J5" s="1"/>
  <c r="B4"/>
  <c r="J4" s="1"/>
  <c r="B3"/>
  <c r="J3" s="1"/>
  <c r="D47" i="6"/>
  <c r="E47"/>
  <c r="D60"/>
  <c r="E60"/>
  <c r="D61"/>
  <c r="E61"/>
  <c r="D62"/>
  <c r="E62"/>
  <c r="D63"/>
  <c r="E63"/>
  <c r="D64"/>
  <c r="E64"/>
  <c r="D65"/>
  <c r="E65"/>
  <c r="D66"/>
  <c r="E66"/>
  <c r="D67"/>
  <c r="E67"/>
  <c r="C48"/>
  <c r="F49"/>
  <c r="C60"/>
  <c r="C61"/>
  <c r="C62"/>
  <c r="C63"/>
  <c r="C64"/>
  <c r="C65"/>
  <c r="C66"/>
  <c r="C67"/>
  <c r="F73"/>
  <c r="K71"/>
  <c r="J71"/>
  <c r="I71"/>
  <c r="B71"/>
  <c r="K70"/>
  <c r="J70"/>
  <c r="I70"/>
  <c r="B70"/>
  <c r="K69"/>
  <c r="J69"/>
  <c r="I69"/>
  <c r="B69"/>
  <c r="K68"/>
  <c r="J68"/>
  <c r="I68"/>
  <c r="B68"/>
  <c r="B67"/>
  <c r="K67" s="1"/>
  <c r="B66"/>
  <c r="J66" s="1"/>
  <c r="B65"/>
  <c r="K65" s="1"/>
  <c r="B64"/>
  <c r="J64" s="1"/>
  <c r="B63"/>
  <c r="K63" s="1"/>
  <c r="B62"/>
  <c r="K62" s="1"/>
  <c r="B61"/>
  <c r="K61" s="1"/>
  <c r="B60"/>
  <c r="J60" s="1"/>
  <c r="K59"/>
  <c r="J59"/>
  <c r="I59"/>
  <c r="B59"/>
  <c r="B58"/>
  <c r="J58" s="1"/>
  <c r="B57"/>
  <c r="K57" s="1"/>
  <c r="B56"/>
  <c r="K56" s="1"/>
  <c r="B55"/>
  <c r="J55" s="1"/>
  <c r="B54"/>
  <c r="K54" s="1"/>
  <c r="B53"/>
  <c r="J53" s="1"/>
  <c r="F52"/>
  <c r="B52"/>
  <c r="J52" s="1"/>
  <c r="B51"/>
  <c r="K51" s="1"/>
  <c r="B50"/>
  <c r="J50" s="1"/>
  <c r="B49"/>
  <c r="J49" s="1"/>
  <c r="B48"/>
  <c r="B47"/>
  <c r="J47" s="1"/>
  <c r="B46"/>
  <c r="J46" s="1"/>
  <c r="B45"/>
  <c r="B44"/>
  <c r="J44" s="1"/>
  <c r="K43"/>
  <c r="J43"/>
  <c r="I43"/>
  <c r="B43"/>
  <c r="B42"/>
  <c r="J42" s="1"/>
  <c r="B41"/>
  <c r="B40"/>
  <c r="J40" s="1"/>
  <c r="K39"/>
  <c r="J39"/>
  <c r="I39"/>
  <c r="B39"/>
  <c r="B38"/>
  <c r="J38" s="1"/>
  <c r="B37"/>
  <c r="B36"/>
  <c r="J36" s="1"/>
  <c r="B35"/>
  <c r="B34"/>
  <c r="J34" s="1"/>
  <c r="B33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K15"/>
  <c r="J15"/>
  <c r="I15"/>
  <c r="B14"/>
  <c r="J14" s="1"/>
  <c r="B13"/>
  <c r="B12"/>
  <c r="J12" s="1"/>
  <c r="B11"/>
  <c r="B10"/>
  <c r="J10" s="1"/>
  <c r="B9"/>
  <c r="J9" s="1"/>
  <c r="B8"/>
  <c r="J8" s="1"/>
  <c r="B7"/>
  <c r="J7" s="1"/>
  <c r="B6"/>
  <c r="J6" s="1"/>
  <c r="B5"/>
  <c r="J5" s="1"/>
  <c r="B4"/>
  <c r="J4" s="1"/>
  <c r="B3"/>
  <c r="J3" s="1"/>
  <c r="F14" l="1"/>
  <c r="I10"/>
  <c r="F51"/>
  <c r="F42"/>
  <c r="I31"/>
  <c r="K47"/>
  <c r="I23"/>
  <c r="K50"/>
  <c r="F40"/>
  <c r="F6"/>
  <c r="K49"/>
  <c r="K5"/>
  <c r="I8"/>
  <c r="K14"/>
  <c r="I19"/>
  <c r="I27"/>
  <c r="K40"/>
  <c r="K42"/>
  <c r="K52"/>
  <c r="I53"/>
  <c r="I58"/>
  <c r="F43"/>
  <c r="I6" i="7"/>
  <c r="J13"/>
  <c r="J14"/>
  <c r="I35"/>
  <c r="I43"/>
  <c r="J56"/>
  <c r="J57"/>
  <c r="J58"/>
  <c r="J59"/>
  <c r="J63"/>
  <c r="J64"/>
  <c r="F48" i="6"/>
  <c r="F13"/>
  <c r="F5"/>
  <c r="F41"/>
  <c r="F3"/>
  <c r="F64"/>
  <c r="F55"/>
  <c r="F47"/>
  <c r="F38"/>
  <c r="F36"/>
  <c r="F34"/>
  <c r="F30"/>
  <c r="F26"/>
  <c r="F22"/>
  <c r="F18"/>
  <c r="F10"/>
  <c r="F50"/>
  <c r="F56"/>
  <c r="F54"/>
  <c r="F37"/>
  <c r="F35"/>
  <c r="F33"/>
  <c r="F29"/>
  <c r="F25"/>
  <c r="F21"/>
  <c r="F17"/>
  <c r="K7"/>
  <c r="K9"/>
  <c r="I17"/>
  <c r="I21"/>
  <c r="I25"/>
  <c r="I29"/>
  <c r="I34"/>
  <c r="K44"/>
  <c r="K46"/>
  <c r="I55"/>
  <c r="K66"/>
  <c r="I3"/>
  <c r="I5"/>
  <c r="I7"/>
  <c r="L7" s="1"/>
  <c r="K8"/>
  <c r="I9"/>
  <c r="K10"/>
  <c r="I14"/>
  <c r="L14" s="1"/>
  <c r="K17"/>
  <c r="K19"/>
  <c r="K21"/>
  <c r="K23"/>
  <c r="L23" s="1"/>
  <c r="K25"/>
  <c r="K27"/>
  <c r="K29"/>
  <c r="K31"/>
  <c r="K34"/>
  <c r="K36"/>
  <c r="I40"/>
  <c r="I42"/>
  <c r="I44"/>
  <c r="I46"/>
  <c r="I47"/>
  <c r="I49"/>
  <c r="L49" s="1"/>
  <c r="I50"/>
  <c r="I52"/>
  <c r="L52" s="1"/>
  <c r="K53"/>
  <c r="K55"/>
  <c r="K58"/>
  <c r="I60"/>
  <c r="I64"/>
  <c r="I66"/>
  <c r="L66" s="1"/>
  <c r="I4" i="7"/>
  <c r="J8"/>
  <c r="I9"/>
  <c r="J10"/>
  <c r="J11"/>
  <c r="L15"/>
  <c r="J16"/>
  <c r="J17"/>
  <c r="J18"/>
  <c r="J19"/>
  <c r="J20"/>
  <c r="J21"/>
  <c r="J22"/>
  <c r="J23"/>
  <c r="J24"/>
  <c r="J25"/>
  <c r="J26"/>
  <c r="J27"/>
  <c r="J28"/>
  <c r="J29"/>
  <c r="J30"/>
  <c r="J31"/>
  <c r="J32"/>
  <c r="I33"/>
  <c r="I37"/>
  <c r="J38"/>
  <c r="L39"/>
  <c r="L45"/>
  <c r="I46"/>
  <c r="J49"/>
  <c r="J50"/>
  <c r="J51"/>
  <c r="J66"/>
  <c r="J67"/>
  <c r="J68"/>
  <c r="J69"/>
  <c r="J70"/>
  <c r="K3" i="6"/>
  <c r="I36"/>
  <c r="K60"/>
  <c r="K64"/>
  <c r="F60"/>
  <c r="F53"/>
  <c r="L59"/>
  <c r="F66"/>
  <c r="F62"/>
  <c r="F58"/>
  <c r="F44"/>
  <c r="L15"/>
  <c r="L62" i="7"/>
  <c r="L71"/>
  <c r="L72"/>
  <c r="L73"/>
  <c r="F4" i="6"/>
  <c r="F7"/>
  <c r="F8"/>
  <c r="F9"/>
  <c r="F11"/>
  <c r="F12"/>
  <c r="F16"/>
  <c r="F19"/>
  <c r="F20"/>
  <c r="F23"/>
  <c r="F24"/>
  <c r="F27"/>
  <c r="F28"/>
  <c r="F31"/>
  <c r="F32"/>
  <c r="F39"/>
  <c r="F45"/>
  <c r="F61"/>
  <c r="F63"/>
  <c r="F65"/>
  <c r="F67"/>
  <c r="L74" i="7"/>
  <c r="K3"/>
  <c r="K12"/>
  <c r="I3"/>
  <c r="K4"/>
  <c r="I5"/>
  <c r="K6"/>
  <c r="L6" s="1"/>
  <c r="I7"/>
  <c r="K9"/>
  <c r="L9" s="1"/>
  <c r="I12"/>
  <c r="K33"/>
  <c r="I34"/>
  <c r="K35"/>
  <c r="I36"/>
  <c r="K37"/>
  <c r="L37" s="1"/>
  <c r="I40"/>
  <c r="K43"/>
  <c r="L43" s="1"/>
  <c r="I44"/>
  <c r="K46"/>
  <c r="L46" s="1"/>
  <c r="I47"/>
  <c r="K5"/>
  <c r="K7"/>
  <c r="K34"/>
  <c r="K36"/>
  <c r="K40"/>
  <c r="K44"/>
  <c r="K47"/>
  <c r="I53"/>
  <c r="K53"/>
  <c r="I54"/>
  <c r="K54"/>
  <c r="I55"/>
  <c r="K55"/>
  <c r="I60"/>
  <c r="K60"/>
  <c r="I61"/>
  <c r="K61"/>
  <c r="I65"/>
  <c r="K65"/>
  <c r="I8"/>
  <c r="L8" s="1"/>
  <c r="I10"/>
  <c r="I11"/>
  <c r="I13"/>
  <c r="I14"/>
  <c r="I16"/>
  <c r="L16" s="1"/>
  <c r="I17"/>
  <c r="I18"/>
  <c r="L18" s="1"/>
  <c r="I19"/>
  <c r="L19" s="1"/>
  <c r="I20"/>
  <c r="L20" s="1"/>
  <c r="I21"/>
  <c r="I22"/>
  <c r="L22" s="1"/>
  <c r="I23"/>
  <c r="L23" s="1"/>
  <c r="I24"/>
  <c r="L24" s="1"/>
  <c r="I25"/>
  <c r="I26"/>
  <c r="L26" s="1"/>
  <c r="I27"/>
  <c r="L27" s="1"/>
  <c r="I28"/>
  <c r="L28" s="1"/>
  <c r="I29"/>
  <c r="I30"/>
  <c r="L30" s="1"/>
  <c r="I31"/>
  <c r="L31" s="1"/>
  <c r="I32"/>
  <c r="L32" s="1"/>
  <c r="I38"/>
  <c r="L38" s="1"/>
  <c r="I49"/>
  <c r="I50"/>
  <c r="I51"/>
  <c r="I56"/>
  <c r="L56" s="1"/>
  <c r="I57"/>
  <c r="I58"/>
  <c r="L58" s="1"/>
  <c r="I59"/>
  <c r="L59" s="1"/>
  <c r="I63"/>
  <c r="L63" s="1"/>
  <c r="I64"/>
  <c r="I66"/>
  <c r="I67"/>
  <c r="I68"/>
  <c r="I69"/>
  <c r="I70"/>
  <c r="L69" i="6"/>
  <c r="L71"/>
  <c r="L43"/>
  <c r="L68"/>
  <c r="L70"/>
  <c r="L39"/>
  <c r="K11"/>
  <c r="I11"/>
  <c r="K13"/>
  <c r="I13"/>
  <c r="K33"/>
  <c r="I33"/>
  <c r="K35"/>
  <c r="I35"/>
  <c r="K37"/>
  <c r="I37"/>
  <c r="K41"/>
  <c r="I41"/>
  <c r="K45"/>
  <c r="I45"/>
  <c r="K48"/>
  <c r="I48"/>
  <c r="K4"/>
  <c r="I4"/>
  <c r="K6"/>
  <c r="I6"/>
  <c r="K12"/>
  <c r="I12"/>
  <c r="K16"/>
  <c r="I16"/>
  <c r="K18"/>
  <c r="I18"/>
  <c r="K20"/>
  <c r="I20"/>
  <c r="K22"/>
  <c r="I22"/>
  <c r="K24"/>
  <c r="I24"/>
  <c r="K26"/>
  <c r="I26"/>
  <c r="K28"/>
  <c r="I28"/>
  <c r="K30"/>
  <c r="I30"/>
  <c r="K32"/>
  <c r="I32"/>
  <c r="K38"/>
  <c r="I38"/>
  <c r="L10"/>
  <c r="L34"/>
  <c r="J11"/>
  <c r="J13"/>
  <c r="L17"/>
  <c r="L19"/>
  <c r="L25"/>
  <c r="L27"/>
  <c r="J33"/>
  <c r="J35"/>
  <c r="J37"/>
  <c r="J41"/>
  <c r="J45"/>
  <c r="J48"/>
  <c r="J51"/>
  <c r="J54"/>
  <c r="J56"/>
  <c r="J57"/>
  <c r="J61"/>
  <c r="J62"/>
  <c r="J63"/>
  <c r="J65"/>
  <c r="J67"/>
  <c r="I51"/>
  <c r="I54"/>
  <c r="I56"/>
  <c r="I57"/>
  <c r="I61"/>
  <c r="I62"/>
  <c r="I63"/>
  <c r="I65"/>
  <c r="I67"/>
  <c r="L40" l="1"/>
  <c r="L64" i="7"/>
  <c r="L57"/>
  <c r="L4"/>
  <c r="L42" i="6"/>
  <c r="L55"/>
  <c r="L9"/>
  <c r="L31"/>
  <c r="L58"/>
  <c r="L8"/>
  <c r="L29" i="7"/>
  <c r="L25"/>
  <c r="L21"/>
  <c r="L17"/>
  <c r="L60" i="6"/>
  <c r="L3"/>
  <c r="L44"/>
  <c r="L29"/>
  <c r="L21"/>
  <c r="L69" i="7"/>
  <c r="L67"/>
  <c r="L51"/>
  <c r="L49"/>
  <c r="L13"/>
  <c r="L10"/>
  <c r="L35"/>
  <c r="L36" i="6"/>
  <c r="L53"/>
  <c r="L50"/>
  <c r="L47"/>
  <c r="L5"/>
  <c r="L64"/>
  <c r="L46"/>
  <c r="L70" i="7"/>
  <c r="L68"/>
  <c r="L66"/>
  <c r="L50"/>
  <c r="L14"/>
  <c r="L11"/>
  <c r="L33"/>
  <c r="J75"/>
  <c r="J76" s="1"/>
  <c r="L65" i="6"/>
  <c r="L62"/>
  <c r="L57"/>
  <c r="L54"/>
  <c r="L48" i="7"/>
  <c r="L54"/>
  <c r="L3"/>
  <c r="I75"/>
  <c r="L65"/>
  <c r="L61"/>
  <c r="L60"/>
  <c r="L55"/>
  <c r="L53"/>
  <c r="L47"/>
  <c r="L44"/>
  <c r="L40"/>
  <c r="L36"/>
  <c r="L34"/>
  <c r="L12"/>
  <c r="L7"/>
  <c r="L5"/>
  <c r="K75"/>
  <c r="K76" s="1"/>
  <c r="K72" i="6"/>
  <c r="K73" s="1"/>
  <c r="J72"/>
  <c r="J73" s="1"/>
  <c r="L51"/>
  <c r="L67"/>
  <c r="L63"/>
  <c r="L61"/>
  <c r="L56"/>
  <c r="L38"/>
  <c r="L32"/>
  <c r="L30"/>
  <c r="L28"/>
  <c r="L26"/>
  <c r="L24"/>
  <c r="L22"/>
  <c r="L20"/>
  <c r="L18"/>
  <c r="L16"/>
  <c r="L12"/>
  <c r="L6"/>
  <c r="L4"/>
  <c r="I72"/>
  <c r="L48"/>
  <c r="L45"/>
  <c r="L41"/>
  <c r="L37"/>
  <c r="L35"/>
  <c r="L33"/>
  <c r="L13"/>
  <c r="L11"/>
  <c r="I76" i="7" l="1"/>
  <c r="L75"/>
  <c r="M36" s="1"/>
  <c r="I73" i="6"/>
  <c r="L72"/>
  <c r="M11" s="1"/>
  <c r="M48" l="1"/>
  <c r="M63"/>
  <c r="M26"/>
  <c r="M22"/>
  <c r="M16"/>
  <c r="M56"/>
  <c r="M67"/>
  <c r="M24"/>
  <c r="M5" i="7"/>
  <c r="M4" i="6"/>
  <c r="M13"/>
  <c r="M51"/>
  <c r="M12"/>
  <c r="M35"/>
  <c r="M32"/>
  <c r="M33"/>
  <c r="M55" i="7"/>
  <c r="M30" i="6"/>
  <c r="M38"/>
  <c r="M18"/>
  <c r="M41"/>
  <c r="M61"/>
  <c r="M45"/>
  <c r="M54" i="7"/>
  <c r="M28" i="6"/>
  <c r="M20"/>
  <c r="M6"/>
  <c r="M37"/>
  <c r="M39" i="7"/>
  <c r="M79" s="1"/>
  <c r="M71"/>
  <c r="M72"/>
  <c r="M73"/>
  <c r="M15"/>
  <c r="M45"/>
  <c r="M74"/>
  <c r="M62"/>
  <c r="M6"/>
  <c r="M67"/>
  <c r="M59"/>
  <c r="M51"/>
  <c r="M32"/>
  <c r="M28"/>
  <c r="M24"/>
  <c r="M20"/>
  <c r="M16"/>
  <c r="M10"/>
  <c r="M43"/>
  <c r="M35"/>
  <c r="M4"/>
  <c r="M68"/>
  <c r="M63"/>
  <c r="M56"/>
  <c r="M38"/>
  <c r="M29"/>
  <c r="M25"/>
  <c r="M21"/>
  <c r="M17"/>
  <c r="M11"/>
  <c r="M9"/>
  <c r="M48"/>
  <c r="M46"/>
  <c r="M69"/>
  <c r="M64"/>
  <c r="M57"/>
  <c r="M49"/>
  <c r="M30"/>
  <c r="M26"/>
  <c r="M22"/>
  <c r="M18"/>
  <c r="M13"/>
  <c r="M37"/>
  <c r="M33"/>
  <c r="M70"/>
  <c r="M66"/>
  <c r="M58"/>
  <c r="M50"/>
  <c r="M31"/>
  <c r="M27"/>
  <c r="M23"/>
  <c r="M19"/>
  <c r="M14"/>
  <c r="M8"/>
  <c r="M3"/>
  <c r="M60"/>
  <c r="M47"/>
  <c r="M34"/>
  <c r="M61"/>
  <c r="M44"/>
  <c r="M12"/>
  <c r="M65"/>
  <c r="M53"/>
  <c r="M40"/>
  <c r="M7"/>
  <c r="M15" i="6"/>
  <c r="M70"/>
  <c r="M69"/>
  <c r="M39"/>
  <c r="M76" s="1"/>
  <c r="M43"/>
  <c r="M68"/>
  <c r="M59"/>
  <c r="M71"/>
  <c r="M29"/>
  <c r="M21"/>
  <c r="M7"/>
  <c r="M58"/>
  <c r="M50"/>
  <c r="M42"/>
  <c r="M14"/>
  <c r="M65"/>
  <c r="M57"/>
  <c r="M31"/>
  <c r="M23"/>
  <c r="M9"/>
  <c r="M66"/>
  <c r="M55"/>
  <c r="M49"/>
  <c r="M40"/>
  <c r="M10"/>
  <c r="M46"/>
  <c r="M25"/>
  <c r="M17"/>
  <c r="M64"/>
  <c r="M53"/>
  <c r="M47"/>
  <c r="M36"/>
  <c r="M8"/>
  <c r="M62"/>
  <c r="M54"/>
  <c r="M27"/>
  <c r="M19"/>
  <c r="M5"/>
  <c r="M60"/>
  <c r="M52"/>
  <c r="M44"/>
  <c r="M34"/>
  <c r="M3"/>
  <c r="M83" i="7" l="1"/>
  <c r="M78"/>
  <c r="M80"/>
  <c r="M75"/>
  <c r="M77" i="6"/>
  <c r="M72"/>
  <c r="M75"/>
  <c r="B13" i="5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12"/>
  <c r="B13" i="4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12"/>
  <c r="E12" i="5"/>
  <c r="F12"/>
  <c r="G12"/>
  <c r="H12"/>
  <c r="I12"/>
  <c r="J12"/>
  <c r="K12"/>
  <c r="L12"/>
  <c r="M12"/>
  <c r="N12"/>
  <c r="O12"/>
  <c r="P12"/>
  <c r="Q12"/>
  <c r="R12"/>
  <c r="S12"/>
  <c r="T12"/>
  <c r="E13"/>
  <c r="F13"/>
  <c r="G13"/>
  <c r="H13"/>
  <c r="I13"/>
  <c r="J13"/>
  <c r="K13"/>
  <c r="L13"/>
  <c r="M13"/>
  <c r="N13"/>
  <c r="O13"/>
  <c r="P13"/>
  <c r="Q13"/>
  <c r="R13"/>
  <c r="S13"/>
  <c r="T13"/>
  <c r="E14"/>
  <c r="F14"/>
  <c r="G14"/>
  <c r="H14"/>
  <c r="I14"/>
  <c r="J14"/>
  <c r="K14"/>
  <c r="L14"/>
  <c r="M14"/>
  <c r="N14"/>
  <c r="O14"/>
  <c r="P14"/>
  <c r="Q14"/>
  <c r="R14"/>
  <c r="S14"/>
  <c r="T14"/>
  <c r="E15"/>
  <c r="F15"/>
  <c r="G15"/>
  <c r="H15"/>
  <c r="I15"/>
  <c r="J15"/>
  <c r="K15"/>
  <c r="L15"/>
  <c r="M15"/>
  <c r="N15"/>
  <c r="O15"/>
  <c r="P15"/>
  <c r="Q15"/>
  <c r="R15"/>
  <c r="S15"/>
  <c r="T15"/>
  <c r="E16"/>
  <c r="F16"/>
  <c r="G16"/>
  <c r="H16"/>
  <c r="I16"/>
  <c r="J16"/>
  <c r="K16"/>
  <c r="L16"/>
  <c r="M16"/>
  <c r="N16"/>
  <c r="O16"/>
  <c r="P16"/>
  <c r="Q16"/>
  <c r="R16"/>
  <c r="S16"/>
  <c r="T16"/>
  <c r="E17"/>
  <c r="F17"/>
  <c r="G17"/>
  <c r="H17"/>
  <c r="I17"/>
  <c r="J17"/>
  <c r="K17"/>
  <c r="L17"/>
  <c r="M17"/>
  <c r="N17"/>
  <c r="O17"/>
  <c r="P17"/>
  <c r="Q17"/>
  <c r="R17"/>
  <c r="S17"/>
  <c r="T17"/>
  <c r="E18"/>
  <c r="F18"/>
  <c r="G18"/>
  <c r="H18"/>
  <c r="I18"/>
  <c r="J18"/>
  <c r="K18"/>
  <c r="L18"/>
  <c r="M18"/>
  <c r="N18"/>
  <c r="O18"/>
  <c r="P18"/>
  <c r="Q18"/>
  <c r="R18"/>
  <c r="S18"/>
  <c r="T18"/>
  <c r="E19"/>
  <c r="F19"/>
  <c r="G19"/>
  <c r="H19"/>
  <c r="I19"/>
  <c r="J19"/>
  <c r="K19"/>
  <c r="L19"/>
  <c r="M19"/>
  <c r="N19"/>
  <c r="O19"/>
  <c r="P19"/>
  <c r="Q19"/>
  <c r="R19"/>
  <c r="S19"/>
  <c r="T19"/>
  <c r="E20"/>
  <c r="F20"/>
  <c r="G20"/>
  <c r="H20"/>
  <c r="I20"/>
  <c r="J20"/>
  <c r="K20"/>
  <c r="L20"/>
  <c r="M20"/>
  <c r="N20"/>
  <c r="O20"/>
  <c r="P20"/>
  <c r="Q20"/>
  <c r="R20"/>
  <c r="S20"/>
  <c r="T20"/>
  <c r="E21"/>
  <c r="F21"/>
  <c r="G21"/>
  <c r="H21"/>
  <c r="I21"/>
  <c r="J21"/>
  <c r="K21"/>
  <c r="L21"/>
  <c r="M21"/>
  <c r="N21"/>
  <c r="O21"/>
  <c r="P21"/>
  <c r="Q21"/>
  <c r="R21"/>
  <c r="S21"/>
  <c r="T21"/>
  <c r="E22"/>
  <c r="F22"/>
  <c r="G22"/>
  <c r="H22"/>
  <c r="I22"/>
  <c r="J22"/>
  <c r="K22"/>
  <c r="L22"/>
  <c r="M22"/>
  <c r="N22"/>
  <c r="O22"/>
  <c r="P22"/>
  <c r="Q22"/>
  <c r="R22"/>
  <c r="S22"/>
  <c r="T22"/>
  <c r="E23"/>
  <c r="F23"/>
  <c r="G23"/>
  <c r="H23"/>
  <c r="I23"/>
  <c r="J23"/>
  <c r="K23"/>
  <c r="L23"/>
  <c r="M23"/>
  <c r="N23"/>
  <c r="O23"/>
  <c r="P23"/>
  <c r="Q23"/>
  <c r="R23"/>
  <c r="S23"/>
  <c r="T23"/>
  <c r="E24"/>
  <c r="F24"/>
  <c r="G24"/>
  <c r="H24"/>
  <c r="I24"/>
  <c r="J24"/>
  <c r="K24"/>
  <c r="L24"/>
  <c r="M24"/>
  <c r="N24"/>
  <c r="O24"/>
  <c r="P24"/>
  <c r="Q24"/>
  <c r="R24"/>
  <c r="S24"/>
  <c r="T24"/>
  <c r="E25"/>
  <c r="F25"/>
  <c r="G25"/>
  <c r="H25"/>
  <c r="I25"/>
  <c r="J25"/>
  <c r="K25"/>
  <c r="L25"/>
  <c r="M25"/>
  <c r="N25"/>
  <c r="O25"/>
  <c r="P25"/>
  <c r="Q25"/>
  <c r="R25"/>
  <c r="S25"/>
  <c r="T25"/>
  <c r="E26"/>
  <c r="F26"/>
  <c r="G26"/>
  <c r="H26"/>
  <c r="I26"/>
  <c r="J26"/>
  <c r="K26"/>
  <c r="L26"/>
  <c r="M26"/>
  <c r="N26"/>
  <c r="O26"/>
  <c r="P26"/>
  <c r="Q26"/>
  <c r="R26"/>
  <c r="S26"/>
  <c r="T26"/>
  <c r="E27"/>
  <c r="F27"/>
  <c r="G27"/>
  <c r="H27"/>
  <c r="I27"/>
  <c r="J27"/>
  <c r="K27"/>
  <c r="L27"/>
  <c r="M27"/>
  <c r="N27"/>
  <c r="O27"/>
  <c r="P27"/>
  <c r="Q27"/>
  <c r="R27"/>
  <c r="S27"/>
  <c r="T27"/>
  <c r="E28"/>
  <c r="F28"/>
  <c r="G28"/>
  <c r="H28"/>
  <c r="I28"/>
  <c r="J28"/>
  <c r="K28"/>
  <c r="L28"/>
  <c r="M28"/>
  <c r="N28"/>
  <c r="O28"/>
  <c r="P28"/>
  <c r="Q28"/>
  <c r="R28"/>
  <c r="S28"/>
  <c r="T28"/>
  <c r="E29"/>
  <c r="F29"/>
  <c r="G29"/>
  <c r="H29"/>
  <c r="I29"/>
  <c r="J29"/>
  <c r="K29"/>
  <c r="L29"/>
  <c r="M29"/>
  <c r="N29"/>
  <c r="O29"/>
  <c r="P29"/>
  <c r="Q29"/>
  <c r="R29"/>
  <c r="S29"/>
  <c r="T29"/>
  <c r="E30"/>
  <c r="F30"/>
  <c r="G30"/>
  <c r="H30"/>
  <c r="I30"/>
  <c r="J30"/>
  <c r="K30"/>
  <c r="L30"/>
  <c r="M30"/>
  <c r="N30"/>
  <c r="O30"/>
  <c r="P30"/>
  <c r="Q30"/>
  <c r="R30"/>
  <c r="S30"/>
  <c r="T30"/>
  <c r="E31"/>
  <c r="F31"/>
  <c r="G31"/>
  <c r="H31"/>
  <c r="I31"/>
  <c r="J31"/>
  <c r="K31"/>
  <c r="L31"/>
  <c r="M31"/>
  <c r="N31"/>
  <c r="O31"/>
  <c r="P31"/>
  <c r="Q31"/>
  <c r="R31"/>
  <c r="S31"/>
  <c r="T31"/>
  <c r="E32"/>
  <c r="F32"/>
  <c r="G32"/>
  <c r="H32"/>
  <c r="I32"/>
  <c r="J32"/>
  <c r="K32"/>
  <c r="L32"/>
  <c r="M32"/>
  <c r="N32"/>
  <c r="O32"/>
  <c r="P32"/>
  <c r="Q32"/>
  <c r="R32"/>
  <c r="S32"/>
  <c r="T32"/>
  <c r="E33"/>
  <c r="F33"/>
  <c r="G33"/>
  <c r="H33"/>
  <c r="I33"/>
  <c r="J33"/>
  <c r="K33"/>
  <c r="L33"/>
  <c r="M33"/>
  <c r="N33"/>
  <c r="O33"/>
  <c r="P33"/>
  <c r="Q33"/>
  <c r="R33"/>
  <c r="S33"/>
  <c r="T33"/>
  <c r="E34"/>
  <c r="F34"/>
  <c r="G34"/>
  <c r="H34"/>
  <c r="I34"/>
  <c r="J34"/>
  <c r="K34"/>
  <c r="L34"/>
  <c r="M34"/>
  <c r="N34"/>
  <c r="O34"/>
  <c r="P34"/>
  <c r="Q34"/>
  <c r="R34"/>
  <c r="S34"/>
  <c r="T34"/>
  <c r="E35"/>
  <c r="F35"/>
  <c r="G35"/>
  <c r="H35"/>
  <c r="I35"/>
  <c r="J35"/>
  <c r="K35"/>
  <c r="L35"/>
  <c r="M35"/>
  <c r="N35"/>
  <c r="O35"/>
  <c r="P35"/>
  <c r="Q35"/>
  <c r="R35"/>
  <c r="S35"/>
  <c r="T35"/>
  <c r="E36"/>
  <c r="F36"/>
  <c r="G36"/>
  <c r="H36"/>
  <c r="I36"/>
  <c r="J36"/>
  <c r="K36"/>
  <c r="L36"/>
  <c r="M36"/>
  <c r="N36"/>
  <c r="O36"/>
  <c r="P36"/>
  <c r="Q36"/>
  <c r="R36"/>
  <c r="S36"/>
  <c r="T36"/>
  <c r="E37"/>
  <c r="F37"/>
  <c r="G37"/>
  <c r="H37"/>
  <c r="I37"/>
  <c r="J37"/>
  <c r="K37"/>
  <c r="L37"/>
  <c r="M37"/>
  <c r="N37"/>
  <c r="O37"/>
  <c r="P37"/>
  <c r="Q37"/>
  <c r="R37"/>
  <c r="S37"/>
  <c r="T37"/>
  <c r="E38"/>
  <c r="E80" s="1"/>
  <c r="F38"/>
  <c r="F80" s="1"/>
  <c r="G38"/>
  <c r="G80" s="1"/>
  <c r="H38"/>
  <c r="H80" s="1"/>
  <c r="I38"/>
  <c r="I80" s="1"/>
  <c r="J38"/>
  <c r="J80" s="1"/>
  <c r="K38"/>
  <c r="K80" s="1"/>
  <c r="L38"/>
  <c r="L80" s="1"/>
  <c r="N38"/>
  <c r="N80" s="1"/>
  <c r="O38"/>
  <c r="O80" s="1"/>
  <c r="P38"/>
  <c r="P80" s="1"/>
  <c r="Q38"/>
  <c r="Q80" s="1"/>
  <c r="R38"/>
  <c r="R80" s="1"/>
  <c r="S38"/>
  <c r="S80" s="1"/>
  <c r="T38"/>
  <c r="T80" s="1"/>
  <c r="E39"/>
  <c r="F39"/>
  <c r="G39"/>
  <c r="H39"/>
  <c r="I39"/>
  <c r="J39"/>
  <c r="K39"/>
  <c r="L39"/>
  <c r="M39"/>
  <c r="N39"/>
  <c r="O39"/>
  <c r="P39"/>
  <c r="Q39"/>
  <c r="R39"/>
  <c r="S39"/>
  <c r="T39"/>
  <c r="E40"/>
  <c r="F40"/>
  <c r="G40"/>
  <c r="H40"/>
  <c r="I40"/>
  <c r="J40"/>
  <c r="K40"/>
  <c r="L40"/>
  <c r="M40"/>
  <c r="N40"/>
  <c r="O40"/>
  <c r="P40"/>
  <c r="Q40"/>
  <c r="R40"/>
  <c r="S40"/>
  <c r="T40"/>
  <c r="E41"/>
  <c r="F41"/>
  <c r="G41"/>
  <c r="H41"/>
  <c r="I41"/>
  <c r="J41"/>
  <c r="K41"/>
  <c r="L41"/>
  <c r="M41"/>
  <c r="N41"/>
  <c r="O41"/>
  <c r="P41"/>
  <c r="Q41"/>
  <c r="R41"/>
  <c r="S41"/>
  <c r="T41"/>
  <c r="E42"/>
  <c r="F42"/>
  <c r="G42"/>
  <c r="H42"/>
  <c r="I42"/>
  <c r="J42"/>
  <c r="K42"/>
  <c r="L42"/>
  <c r="M42"/>
  <c r="N42"/>
  <c r="O42"/>
  <c r="P42"/>
  <c r="Q42"/>
  <c r="R42"/>
  <c r="S42"/>
  <c r="T42"/>
  <c r="E43"/>
  <c r="F43"/>
  <c r="G43"/>
  <c r="H43"/>
  <c r="I43"/>
  <c r="J43"/>
  <c r="K43"/>
  <c r="L43"/>
  <c r="M43"/>
  <c r="N43"/>
  <c r="O43"/>
  <c r="P43"/>
  <c r="Q43"/>
  <c r="R43"/>
  <c r="S43"/>
  <c r="T43"/>
  <c r="E44"/>
  <c r="F44"/>
  <c r="G44"/>
  <c r="H44"/>
  <c r="I44"/>
  <c r="J44"/>
  <c r="K44"/>
  <c r="L44"/>
  <c r="M44"/>
  <c r="N44"/>
  <c r="O44"/>
  <c r="P44"/>
  <c r="Q44"/>
  <c r="R44"/>
  <c r="S44"/>
  <c r="T44"/>
  <c r="E45"/>
  <c r="F45"/>
  <c r="G45"/>
  <c r="H45"/>
  <c r="I45"/>
  <c r="J45"/>
  <c r="K45"/>
  <c r="L45"/>
  <c r="M45"/>
  <c r="N45"/>
  <c r="O45"/>
  <c r="P45"/>
  <c r="Q45"/>
  <c r="R45"/>
  <c r="S45"/>
  <c r="T45"/>
  <c r="E46"/>
  <c r="F46"/>
  <c r="G46"/>
  <c r="H46"/>
  <c r="I46"/>
  <c r="J46"/>
  <c r="K46"/>
  <c r="L46"/>
  <c r="M46"/>
  <c r="N46"/>
  <c r="O46"/>
  <c r="P46"/>
  <c r="Q46"/>
  <c r="R46"/>
  <c r="S46"/>
  <c r="T46"/>
  <c r="E47"/>
  <c r="F47"/>
  <c r="G47"/>
  <c r="H47"/>
  <c r="I47"/>
  <c r="J47"/>
  <c r="K47"/>
  <c r="L47"/>
  <c r="M47"/>
  <c r="N47"/>
  <c r="O47"/>
  <c r="P47"/>
  <c r="Q47"/>
  <c r="R47"/>
  <c r="S47"/>
  <c r="T47"/>
  <c r="E48"/>
  <c r="F48"/>
  <c r="G48"/>
  <c r="H48"/>
  <c r="I48"/>
  <c r="J48"/>
  <c r="K48"/>
  <c r="L48"/>
  <c r="M48"/>
  <c r="N48"/>
  <c r="O48"/>
  <c r="P48"/>
  <c r="Q48"/>
  <c r="R48"/>
  <c r="S48"/>
  <c r="T48"/>
  <c r="E49"/>
  <c r="F49"/>
  <c r="G49"/>
  <c r="H49"/>
  <c r="I49"/>
  <c r="J49"/>
  <c r="K49"/>
  <c r="L49"/>
  <c r="M49"/>
  <c r="N49"/>
  <c r="O49"/>
  <c r="P49"/>
  <c r="Q49"/>
  <c r="R49"/>
  <c r="S49"/>
  <c r="T49"/>
  <c r="E50"/>
  <c r="F50"/>
  <c r="G50"/>
  <c r="H50"/>
  <c r="I50"/>
  <c r="J50"/>
  <c r="K50"/>
  <c r="L50"/>
  <c r="M50"/>
  <c r="N50"/>
  <c r="O50"/>
  <c r="P50"/>
  <c r="Q50"/>
  <c r="R50"/>
  <c r="S50"/>
  <c r="T50"/>
  <c r="E51"/>
  <c r="F51"/>
  <c r="G51"/>
  <c r="H51"/>
  <c r="I51"/>
  <c r="J51"/>
  <c r="K51"/>
  <c r="L51"/>
  <c r="M51"/>
  <c r="N51"/>
  <c r="O51"/>
  <c r="P51"/>
  <c r="Q51"/>
  <c r="R51"/>
  <c r="S51"/>
  <c r="T51"/>
  <c r="E52"/>
  <c r="F52"/>
  <c r="G52"/>
  <c r="H52"/>
  <c r="I52"/>
  <c r="J52"/>
  <c r="K52"/>
  <c r="L52"/>
  <c r="M52"/>
  <c r="N52"/>
  <c r="O52"/>
  <c r="P52"/>
  <c r="Q52"/>
  <c r="R52"/>
  <c r="S52"/>
  <c r="T52"/>
  <c r="E53"/>
  <c r="F53"/>
  <c r="G53"/>
  <c r="H53"/>
  <c r="I53"/>
  <c r="J53"/>
  <c r="K53"/>
  <c r="L53"/>
  <c r="M53"/>
  <c r="N53"/>
  <c r="O53"/>
  <c r="P53"/>
  <c r="Q53"/>
  <c r="R53"/>
  <c r="S53"/>
  <c r="T53"/>
  <c r="E54"/>
  <c r="F54"/>
  <c r="G54"/>
  <c r="H54"/>
  <c r="I54"/>
  <c r="J54"/>
  <c r="K54"/>
  <c r="L54"/>
  <c r="M54"/>
  <c r="N54"/>
  <c r="O54"/>
  <c r="P54"/>
  <c r="Q54"/>
  <c r="R54"/>
  <c r="S54"/>
  <c r="T54"/>
  <c r="E55"/>
  <c r="F55"/>
  <c r="G55"/>
  <c r="H55"/>
  <c r="I55"/>
  <c r="J55"/>
  <c r="K55"/>
  <c r="L55"/>
  <c r="M55"/>
  <c r="N55"/>
  <c r="O55"/>
  <c r="P55"/>
  <c r="Q55"/>
  <c r="R55"/>
  <c r="S55"/>
  <c r="T55"/>
  <c r="E56"/>
  <c r="F56"/>
  <c r="G56"/>
  <c r="H56"/>
  <c r="I56"/>
  <c r="J56"/>
  <c r="K56"/>
  <c r="L56"/>
  <c r="M56"/>
  <c r="N56"/>
  <c r="O56"/>
  <c r="P56"/>
  <c r="Q56"/>
  <c r="R56"/>
  <c r="S56"/>
  <c r="T56"/>
  <c r="E57"/>
  <c r="F57"/>
  <c r="G57"/>
  <c r="H57"/>
  <c r="I57"/>
  <c r="J57"/>
  <c r="K57"/>
  <c r="L57"/>
  <c r="M57"/>
  <c r="N57"/>
  <c r="O57"/>
  <c r="P57"/>
  <c r="Q57"/>
  <c r="R57"/>
  <c r="S57"/>
  <c r="T57"/>
  <c r="E58"/>
  <c r="F58"/>
  <c r="G58"/>
  <c r="H58"/>
  <c r="I58"/>
  <c r="J58"/>
  <c r="K58"/>
  <c r="L58"/>
  <c r="M58"/>
  <c r="N58"/>
  <c r="O58"/>
  <c r="P58"/>
  <c r="Q58"/>
  <c r="R58"/>
  <c r="S58"/>
  <c r="T58"/>
  <c r="E59"/>
  <c r="F59"/>
  <c r="G59"/>
  <c r="H59"/>
  <c r="I59"/>
  <c r="J59"/>
  <c r="K59"/>
  <c r="L59"/>
  <c r="M59"/>
  <c r="N59"/>
  <c r="O59"/>
  <c r="P59"/>
  <c r="Q59"/>
  <c r="R59"/>
  <c r="S59"/>
  <c r="T59"/>
  <c r="E60"/>
  <c r="F60"/>
  <c r="G60"/>
  <c r="H60"/>
  <c r="I60"/>
  <c r="J60"/>
  <c r="K60"/>
  <c r="L60"/>
  <c r="M60"/>
  <c r="N60"/>
  <c r="O60"/>
  <c r="P60"/>
  <c r="Q60"/>
  <c r="R60"/>
  <c r="S60"/>
  <c r="T60"/>
  <c r="E61"/>
  <c r="F61"/>
  <c r="G61"/>
  <c r="H61"/>
  <c r="I61"/>
  <c r="J61"/>
  <c r="K61"/>
  <c r="L61"/>
  <c r="M61"/>
  <c r="N61"/>
  <c r="O61"/>
  <c r="P61"/>
  <c r="Q61"/>
  <c r="R61"/>
  <c r="S61"/>
  <c r="T61"/>
  <c r="E62"/>
  <c r="F62"/>
  <c r="G62"/>
  <c r="H62"/>
  <c r="I62"/>
  <c r="J62"/>
  <c r="K62"/>
  <c r="L62"/>
  <c r="M62"/>
  <c r="N62"/>
  <c r="O62"/>
  <c r="P62"/>
  <c r="Q62"/>
  <c r="R62"/>
  <c r="S62"/>
  <c r="T62"/>
  <c r="E63"/>
  <c r="F63"/>
  <c r="G63"/>
  <c r="H63"/>
  <c r="I63"/>
  <c r="J63"/>
  <c r="K63"/>
  <c r="L63"/>
  <c r="M63"/>
  <c r="N63"/>
  <c r="O63"/>
  <c r="P63"/>
  <c r="Q63"/>
  <c r="R63"/>
  <c r="S63"/>
  <c r="T63"/>
  <c r="E64"/>
  <c r="F64"/>
  <c r="G64"/>
  <c r="H64"/>
  <c r="I64"/>
  <c r="J64"/>
  <c r="K64"/>
  <c r="L64"/>
  <c r="M64"/>
  <c r="N64"/>
  <c r="O64"/>
  <c r="P64"/>
  <c r="Q64"/>
  <c r="R64"/>
  <c r="S64"/>
  <c r="T64"/>
  <c r="E65"/>
  <c r="F65"/>
  <c r="G65"/>
  <c r="H65"/>
  <c r="I65"/>
  <c r="J65"/>
  <c r="K65"/>
  <c r="L65"/>
  <c r="M65"/>
  <c r="N65"/>
  <c r="O65"/>
  <c r="P65"/>
  <c r="Q65"/>
  <c r="R65"/>
  <c r="S65"/>
  <c r="T65"/>
  <c r="E66"/>
  <c r="F66"/>
  <c r="G66"/>
  <c r="H66"/>
  <c r="I66"/>
  <c r="J66"/>
  <c r="K66"/>
  <c r="L66"/>
  <c r="M66"/>
  <c r="N66"/>
  <c r="O66"/>
  <c r="P66"/>
  <c r="Q66"/>
  <c r="R66"/>
  <c r="S66"/>
  <c r="T66"/>
  <c r="E67"/>
  <c r="F67"/>
  <c r="G67"/>
  <c r="H67"/>
  <c r="I67"/>
  <c r="J67"/>
  <c r="K67"/>
  <c r="L67"/>
  <c r="M67"/>
  <c r="N67"/>
  <c r="O67"/>
  <c r="P67"/>
  <c r="Q67"/>
  <c r="R67"/>
  <c r="S67"/>
  <c r="T67"/>
  <c r="E68"/>
  <c r="F68"/>
  <c r="G68"/>
  <c r="H68"/>
  <c r="I68"/>
  <c r="J68"/>
  <c r="K68"/>
  <c r="L68"/>
  <c r="M68"/>
  <c r="N68"/>
  <c r="O68"/>
  <c r="P68"/>
  <c r="Q68"/>
  <c r="R68"/>
  <c r="S68"/>
  <c r="T68"/>
  <c r="E69"/>
  <c r="F69"/>
  <c r="G69"/>
  <c r="H69"/>
  <c r="I69"/>
  <c r="J69"/>
  <c r="K69"/>
  <c r="L69"/>
  <c r="M69"/>
  <c r="N69"/>
  <c r="O69"/>
  <c r="P69"/>
  <c r="Q69"/>
  <c r="R69"/>
  <c r="S69"/>
  <c r="T69"/>
  <c r="E70"/>
  <c r="F70"/>
  <c r="G70"/>
  <c r="H70"/>
  <c r="I70"/>
  <c r="J70"/>
  <c r="K70"/>
  <c r="L70"/>
  <c r="M70"/>
  <c r="N70"/>
  <c r="O70"/>
  <c r="P70"/>
  <c r="Q70"/>
  <c r="R70"/>
  <c r="S70"/>
  <c r="T70"/>
  <c r="E71"/>
  <c r="F71"/>
  <c r="G71"/>
  <c r="H71"/>
  <c r="I71"/>
  <c r="J71"/>
  <c r="K71"/>
  <c r="L71"/>
  <c r="M71"/>
  <c r="N71"/>
  <c r="O71"/>
  <c r="P71"/>
  <c r="Q71"/>
  <c r="R71"/>
  <c r="S71"/>
  <c r="T71"/>
  <c r="E72"/>
  <c r="F72"/>
  <c r="G72"/>
  <c r="H72"/>
  <c r="I72"/>
  <c r="J72"/>
  <c r="K72"/>
  <c r="L72"/>
  <c r="M72"/>
  <c r="N72"/>
  <c r="O72"/>
  <c r="P72"/>
  <c r="Q72"/>
  <c r="R72"/>
  <c r="S72"/>
  <c r="T72"/>
  <c r="E73"/>
  <c r="F73"/>
  <c r="G73"/>
  <c r="H73"/>
  <c r="I73"/>
  <c r="J73"/>
  <c r="K73"/>
  <c r="L73"/>
  <c r="M73"/>
  <c r="N73"/>
  <c r="O73"/>
  <c r="P73"/>
  <c r="Q73"/>
  <c r="R73"/>
  <c r="S73"/>
  <c r="T73"/>
  <c r="E74"/>
  <c r="F74"/>
  <c r="G74"/>
  <c r="H74"/>
  <c r="I74"/>
  <c r="J74"/>
  <c r="K74"/>
  <c r="L74"/>
  <c r="M74"/>
  <c r="N74"/>
  <c r="O74"/>
  <c r="P74"/>
  <c r="Q74"/>
  <c r="R74"/>
  <c r="S74"/>
  <c r="T74"/>
  <c r="E75"/>
  <c r="F75"/>
  <c r="G75"/>
  <c r="H75"/>
  <c r="I75"/>
  <c r="J75"/>
  <c r="K75"/>
  <c r="L75"/>
  <c r="M75"/>
  <c r="N75"/>
  <c r="O75"/>
  <c r="P75"/>
  <c r="Q75"/>
  <c r="R75"/>
  <c r="S75"/>
  <c r="T75"/>
  <c r="E76"/>
  <c r="F76"/>
  <c r="G76"/>
  <c r="H76"/>
  <c r="I76"/>
  <c r="J76"/>
  <c r="K76"/>
  <c r="L76"/>
  <c r="M76"/>
  <c r="N76"/>
  <c r="O76"/>
  <c r="P76"/>
  <c r="Q76"/>
  <c r="R76"/>
  <c r="S76"/>
  <c r="T76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80" s="1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8"/>
  <c r="D69"/>
  <c r="D70"/>
  <c r="D71"/>
  <c r="D72"/>
  <c r="D73"/>
  <c r="D74"/>
  <c r="D75"/>
  <c r="D76"/>
  <c r="D12"/>
  <c r="U79" i="4"/>
  <c r="U77"/>
  <c r="U74"/>
  <c r="V74" s="1"/>
  <c r="U73"/>
  <c r="U72"/>
  <c r="V72" s="1"/>
  <c r="U71"/>
  <c r="U70"/>
  <c r="V70" s="1"/>
  <c r="U69"/>
  <c r="U68"/>
  <c r="V68" s="1"/>
  <c r="U67"/>
  <c r="U66"/>
  <c r="V66" s="1"/>
  <c r="U65"/>
  <c r="U64"/>
  <c r="V64" s="1"/>
  <c r="U63"/>
  <c r="U62"/>
  <c r="V62" s="1"/>
  <c r="U61"/>
  <c r="U60"/>
  <c r="V60" s="1"/>
  <c r="U59"/>
  <c r="U58"/>
  <c r="V58" s="1"/>
  <c r="U57"/>
  <c r="U56"/>
  <c r="V56" s="1"/>
  <c r="U55"/>
  <c r="U54"/>
  <c r="V54" s="1"/>
  <c r="U53"/>
  <c r="U52"/>
  <c r="V52" s="1"/>
  <c r="U51"/>
  <c r="U50"/>
  <c r="V50" s="1"/>
  <c r="U49"/>
  <c r="U48"/>
  <c r="V48" s="1"/>
  <c r="U47"/>
  <c r="U46"/>
  <c r="V46" s="1"/>
  <c r="U45"/>
  <c r="U44"/>
  <c r="V44" s="1"/>
  <c r="U43"/>
  <c r="U42"/>
  <c r="V42" s="1"/>
  <c r="U41"/>
  <c r="U40"/>
  <c r="V40" s="1"/>
  <c r="U39"/>
  <c r="M38"/>
  <c r="U38" s="1"/>
  <c r="V38" s="1"/>
  <c r="U37"/>
  <c r="U36"/>
  <c r="V36" s="1"/>
  <c r="U35"/>
  <c r="U34"/>
  <c r="V34" s="1"/>
  <c r="U33"/>
  <c r="U32"/>
  <c r="V32" s="1"/>
  <c r="U31"/>
  <c r="U30"/>
  <c r="V30" s="1"/>
  <c r="U29"/>
  <c r="U28"/>
  <c r="V28" s="1"/>
  <c r="U27"/>
  <c r="U26"/>
  <c r="V26" s="1"/>
  <c r="U25"/>
  <c r="U24"/>
  <c r="V24" s="1"/>
  <c r="U23"/>
  <c r="U22"/>
  <c r="V22" s="1"/>
  <c r="U21"/>
  <c r="U20"/>
  <c r="V20" s="1"/>
  <c r="U19"/>
  <c r="U18"/>
  <c r="V18" s="1"/>
  <c r="U17"/>
  <c r="U16"/>
  <c r="V16" s="1"/>
  <c r="U15"/>
  <c r="U14"/>
  <c r="V14" s="1"/>
  <c r="U13"/>
  <c r="U12"/>
  <c r="V12" s="1"/>
  <c r="D71" i="1"/>
  <c r="D71" i="6" s="1"/>
  <c r="E71" i="1"/>
  <c r="E71" i="6" s="1"/>
  <c r="C71" i="1"/>
  <c r="C71" i="6" s="1"/>
  <c r="D59" i="1"/>
  <c r="E59"/>
  <c r="C59"/>
  <c r="B59"/>
  <c r="B46"/>
  <c r="E46" s="1"/>
  <c r="C94" i="2"/>
  <c r="D94"/>
  <c r="B94"/>
  <c r="K43" i="1"/>
  <c r="K39"/>
  <c r="K15"/>
  <c r="E15" i="6" s="1"/>
  <c r="K68" i="1"/>
  <c r="E68" s="1"/>
  <c r="E68" i="6" s="1"/>
  <c r="K69" i="1"/>
  <c r="E69" s="1"/>
  <c r="E69" i="6" s="1"/>
  <c r="K70" i="1"/>
  <c r="E70" s="1"/>
  <c r="E70" i="6" s="1"/>
  <c r="J43" i="1"/>
  <c r="J39"/>
  <c r="J15"/>
  <c r="D15" i="6" s="1"/>
  <c r="J68" i="1"/>
  <c r="D68" s="1"/>
  <c r="D68" i="6" s="1"/>
  <c r="J69" i="1"/>
  <c r="D69" s="1"/>
  <c r="D69" i="6" s="1"/>
  <c r="J70" i="1"/>
  <c r="D70" s="1"/>
  <c r="D70" i="6" s="1"/>
  <c r="I70" i="1"/>
  <c r="C70" s="1"/>
  <c r="C70" i="6" s="1"/>
  <c r="I43" i="1"/>
  <c r="I69"/>
  <c r="C69" s="1"/>
  <c r="C69" i="6" s="1"/>
  <c r="I68" i="1"/>
  <c r="C68" s="1"/>
  <c r="C68" i="6" s="1"/>
  <c r="I39" i="1"/>
  <c r="I15"/>
  <c r="B4"/>
  <c r="I4" s="1"/>
  <c r="B5"/>
  <c r="I5" s="1"/>
  <c r="B6"/>
  <c r="I6" s="1"/>
  <c r="B7"/>
  <c r="I7" s="1"/>
  <c r="B8"/>
  <c r="I8" s="1"/>
  <c r="B9"/>
  <c r="I9" s="1"/>
  <c r="B10"/>
  <c r="I10" s="1"/>
  <c r="B11"/>
  <c r="I11" s="1"/>
  <c r="B12"/>
  <c r="I12" s="1"/>
  <c r="B13"/>
  <c r="I13" s="1"/>
  <c r="B14"/>
  <c r="I14" s="1"/>
  <c r="B16"/>
  <c r="I16" s="1"/>
  <c r="B17"/>
  <c r="I17" s="1"/>
  <c r="B18"/>
  <c r="I18" s="1"/>
  <c r="B19"/>
  <c r="I19" s="1"/>
  <c r="B20"/>
  <c r="I20" s="1"/>
  <c r="B21"/>
  <c r="I21" s="1"/>
  <c r="B22"/>
  <c r="I22" s="1"/>
  <c r="B23"/>
  <c r="I23" s="1"/>
  <c r="B24"/>
  <c r="I24" s="1"/>
  <c r="B25"/>
  <c r="I25" s="1"/>
  <c r="B26"/>
  <c r="I26" s="1"/>
  <c r="B27"/>
  <c r="I27" s="1"/>
  <c r="B28"/>
  <c r="I28" s="1"/>
  <c r="B29"/>
  <c r="I29" s="1"/>
  <c r="B30"/>
  <c r="I30" s="1"/>
  <c r="B31"/>
  <c r="I31" s="1"/>
  <c r="B32"/>
  <c r="I32" s="1"/>
  <c r="B33"/>
  <c r="I33" s="1"/>
  <c r="B34"/>
  <c r="I34" s="1"/>
  <c r="B35"/>
  <c r="I35" s="1"/>
  <c r="B36"/>
  <c r="I36" s="1"/>
  <c r="B37"/>
  <c r="I37" s="1"/>
  <c r="B38"/>
  <c r="I38" s="1"/>
  <c r="B39"/>
  <c r="B40"/>
  <c r="I40" s="1"/>
  <c r="B41"/>
  <c r="I41" s="1"/>
  <c r="B42"/>
  <c r="I42" s="1"/>
  <c r="B43"/>
  <c r="B44"/>
  <c r="I44" s="1"/>
  <c r="B45"/>
  <c r="B47"/>
  <c r="K47" s="1"/>
  <c r="B48"/>
  <c r="K48" s="1"/>
  <c r="B49"/>
  <c r="I49" s="1"/>
  <c r="B50"/>
  <c r="I50" s="1"/>
  <c r="B51"/>
  <c r="I51" s="1"/>
  <c r="B52"/>
  <c r="I52" s="1"/>
  <c r="B53"/>
  <c r="I53" s="1"/>
  <c r="B54"/>
  <c r="I54" s="1"/>
  <c r="B55"/>
  <c r="I55" s="1"/>
  <c r="B56"/>
  <c r="I56" s="1"/>
  <c r="B57"/>
  <c r="I57" s="1"/>
  <c r="B58"/>
  <c r="I58" s="1"/>
  <c r="B60"/>
  <c r="I60" s="1"/>
  <c r="B61"/>
  <c r="I61" s="1"/>
  <c r="B62"/>
  <c r="I62" s="1"/>
  <c r="B63"/>
  <c r="I63" s="1"/>
  <c r="B64"/>
  <c r="I64" s="1"/>
  <c r="B65"/>
  <c r="I65" s="1"/>
  <c r="B66"/>
  <c r="J66" s="1"/>
  <c r="B67"/>
  <c r="K67" s="1"/>
  <c r="B68"/>
  <c r="B69"/>
  <c r="B70"/>
  <c r="B71"/>
  <c r="B3"/>
  <c r="I3" s="1"/>
  <c r="F73"/>
  <c r="F4"/>
  <c r="F5"/>
  <c r="F6"/>
  <c r="F7"/>
  <c r="F8"/>
  <c r="F9"/>
  <c r="F10"/>
  <c r="F11"/>
  <c r="F12"/>
  <c r="F13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7"/>
  <c r="F48"/>
  <c r="F49"/>
  <c r="F50"/>
  <c r="F51"/>
  <c r="F52"/>
  <c r="F53"/>
  <c r="F54"/>
  <c r="F55"/>
  <c r="F56"/>
  <c r="F58"/>
  <c r="F60"/>
  <c r="F61"/>
  <c r="F62"/>
  <c r="F63"/>
  <c r="F64"/>
  <c r="F65"/>
  <c r="F66"/>
  <c r="F67"/>
  <c r="F68"/>
  <c r="F69"/>
  <c r="F3"/>
  <c r="V13" i="5" l="1"/>
  <c r="O4" i="9" s="1"/>
  <c r="V13" i="4"/>
  <c r="V15" i="5"/>
  <c r="O6" i="9" s="1"/>
  <c r="V15" i="4"/>
  <c r="V17" i="5"/>
  <c r="O13" i="9" s="1"/>
  <c r="V17" i="4"/>
  <c r="V19" i="5"/>
  <c r="O17" i="9" s="1"/>
  <c r="V19" i="4"/>
  <c r="V21" i="5"/>
  <c r="O19" i="9" s="1"/>
  <c r="V21" i="4"/>
  <c r="V23" i="5"/>
  <c r="O21" i="9" s="1"/>
  <c r="V23" i="4"/>
  <c r="V25" i="5"/>
  <c r="O23" i="9" s="1"/>
  <c r="V25" i="4"/>
  <c r="V27" i="5"/>
  <c r="O25" i="9" s="1"/>
  <c r="V27" i="4"/>
  <c r="V29" i="5"/>
  <c r="O27" i="9" s="1"/>
  <c r="V29" i="4"/>
  <c r="V31" i="5"/>
  <c r="O29" i="9" s="1"/>
  <c r="V31" i="4"/>
  <c r="V33" i="5"/>
  <c r="O31" i="9" s="1"/>
  <c r="V33" i="4"/>
  <c r="V35" i="5"/>
  <c r="O34" i="9" s="1"/>
  <c r="V35" i="4"/>
  <c r="V37" i="5"/>
  <c r="O36" i="9" s="1"/>
  <c r="V37" i="4"/>
  <c r="V39" i="5"/>
  <c r="O40" i="9" s="1"/>
  <c r="V39" i="4"/>
  <c r="V41" i="5"/>
  <c r="V41" i="4"/>
  <c r="V43" i="5"/>
  <c r="V43" i="4"/>
  <c r="V45" i="5"/>
  <c r="O41" i="9" s="1"/>
  <c r="V45" i="4"/>
  <c r="V47" i="5"/>
  <c r="O43" i="9" s="1"/>
  <c r="V47" i="4"/>
  <c r="V49" i="5"/>
  <c r="O45" i="9" s="1"/>
  <c r="V49" i="4"/>
  <c r="V51" i="5"/>
  <c r="O48" i="9" s="1"/>
  <c r="V51" i="4"/>
  <c r="V53" i="5"/>
  <c r="V53" i="4"/>
  <c r="V55" i="5"/>
  <c r="O50" i="9" s="1"/>
  <c r="V55" i="4"/>
  <c r="V57" i="5"/>
  <c r="O51" i="9" s="1"/>
  <c r="V57" i="4"/>
  <c r="V59" i="5"/>
  <c r="V59" i="4"/>
  <c r="V61" i="5"/>
  <c r="O55" i="9" s="1"/>
  <c r="V61" i="4"/>
  <c r="V63" i="5"/>
  <c r="O58" i="9" s="1"/>
  <c r="V63" i="4"/>
  <c r="V65" i="5"/>
  <c r="O60" i="9" s="1"/>
  <c r="V65" i="4"/>
  <c r="V67" i="5"/>
  <c r="O63" i="9" s="1"/>
  <c r="V67" i="4"/>
  <c r="V69" i="5"/>
  <c r="V69" i="4"/>
  <c r="V71" i="5"/>
  <c r="O64" i="9" s="1"/>
  <c r="V71" i="4"/>
  <c r="V73" i="5"/>
  <c r="O66" i="9" s="1"/>
  <c r="V73" i="4"/>
  <c r="U78"/>
  <c r="V77"/>
  <c r="W12" i="5"/>
  <c r="W14"/>
  <c r="P5" i="7" s="1"/>
  <c r="P5" i="9" s="1"/>
  <c r="W16" i="5"/>
  <c r="P10" i="7" s="1"/>
  <c r="P10" i="9" s="1"/>
  <c r="W18" i="5"/>
  <c r="P16" i="7" s="1"/>
  <c r="P16" i="9" s="1"/>
  <c r="W20" i="5"/>
  <c r="P18" i="7" s="1"/>
  <c r="P18" i="9" s="1"/>
  <c r="W22" i="5"/>
  <c r="P20" i="7" s="1"/>
  <c r="P20" i="9" s="1"/>
  <c r="W24" i="5"/>
  <c r="P22" i="7" s="1"/>
  <c r="P22" i="9" s="1"/>
  <c r="W26" i="5"/>
  <c r="P24" i="7" s="1"/>
  <c r="P24" i="9" s="1"/>
  <c r="W28" i="5"/>
  <c r="P26" i="7" s="1"/>
  <c r="P26" i="9" s="1"/>
  <c r="W30" i="5"/>
  <c r="P28" i="7" s="1"/>
  <c r="P28" i="9" s="1"/>
  <c r="W32" i="5"/>
  <c r="P30" i="7" s="1"/>
  <c r="P30" i="9" s="1"/>
  <c r="W34" i="5"/>
  <c r="P33" i="7" s="1"/>
  <c r="P33" i="9" s="1"/>
  <c r="W36" i="5"/>
  <c r="P35" i="7" s="1"/>
  <c r="P35" i="9" s="1"/>
  <c r="W38" i="5"/>
  <c r="W40"/>
  <c r="P71" i="7" s="1"/>
  <c r="P68" i="9" s="1"/>
  <c r="W42" i="5"/>
  <c r="W44"/>
  <c r="W46"/>
  <c r="P44" i="7" s="1"/>
  <c r="P42" i="9" s="1"/>
  <c r="W48" i="5"/>
  <c r="P46" i="7" s="1"/>
  <c r="P44" i="9" s="1"/>
  <c r="W50" i="5"/>
  <c r="P49" i="7" s="1"/>
  <c r="P47" i="9" s="1"/>
  <c r="W52" i="5"/>
  <c r="W54"/>
  <c r="W56"/>
  <c r="W58"/>
  <c r="P56" i="7" s="1"/>
  <c r="P53" i="9" s="1"/>
  <c r="W60" i="5"/>
  <c r="P57" i="7" s="1"/>
  <c r="P54" i="9" s="1"/>
  <c r="W62" i="5"/>
  <c r="P60" i="7" s="1"/>
  <c r="P57" i="9" s="1"/>
  <c r="W64" i="5"/>
  <c r="P62" i="7" s="1"/>
  <c r="P59" i="9" s="1"/>
  <c r="W66" i="5"/>
  <c r="W68"/>
  <c r="W70"/>
  <c r="W72"/>
  <c r="P68" i="7" s="1"/>
  <c r="P65" i="9" s="1"/>
  <c r="W74" i="5"/>
  <c r="P70" i="7" s="1"/>
  <c r="P67" i="9" s="1"/>
  <c r="F71" i="1"/>
  <c r="O6" i="10"/>
  <c r="O19"/>
  <c r="O23"/>
  <c r="O27"/>
  <c r="O31"/>
  <c r="O36"/>
  <c r="O43"/>
  <c r="O47"/>
  <c r="O54"/>
  <c r="O61"/>
  <c r="V12" i="5"/>
  <c r="O3" i="9" s="1"/>
  <c r="V14" i="5"/>
  <c r="O5" i="9" s="1"/>
  <c r="V16" i="5"/>
  <c r="O10" i="9" s="1"/>
  <c r="V18" i="5"/>
  <c r="O16" i="9" s="1"/>
  <c r="V20" i="5"/>
  <c r="O18" i="9" s="1"/>
  <c r="V22" i="5"/>
  <c r="V24"/>
  <c r="O22" i="9" s="1"/>
  <c r="V26" i="5"/>
  <c r="O24" i="9" s="1"/>
  <c r="V28" i="5"/>
  <c r="O26" i="9" s="1"/>
  <c r="V30" i="5"/>
  <c r="V32"/>
  <c r="O30" i="9" s="1"/>
  <c r="V34" i="5"/>
  <c r="O33" i="9" s="1"/>
  <c r="V36" i="5"/>
  <c r="O35" i="9" s="1"/>
  <c r="V38" i="5"/>
  <c r="V40"/>
  <c r="O68" i="9" s="1"/>
  <c r="V42" i="5"/>
  <c r="V44"/>
  <c r="V46"/>
  <c r="V48"/>
  <c r="O44" i="9" s="1"/>
  <c r="V50" i="5"/>
  <c r="O47" i="9" s="1"/>
  <c r="V52" i="5"/>
  <c r="V54"/>
  <c r="V56"/>
  <c r="O53" i="7" s="1"/>
  <c r="V58" i="5"/>
  <c r="O53" i="9" s="1"/>
  <c r="V60" i="5"/>
  <c r="O54" i="9" s="1"/>
  <c r="V62" i="5"/>
  <c r="V64"/>
  <c r="O59" i="9" s="1"/>
  <c r="V66" i="5"/>
  <c r="V68"/>
  <c r="V70"/>
  <c r="V72"/>
  <c r="O65" i="9" s="1"/>
  <c r="V74" i="5"/>
  <c r="O67" i="9" s="1"/>
  <c r="O4" i="10"/>
  <c r="O13"/>
  <c r="O17"/>
  <c r="O21"/>
  <c r="O25"/>
  <c r="O29"/>
  <c r="O34"/>
  <c r="O40"/>
  <c r="O45"/>
  <c r="O50"/>
  <c r="O53"/>
  <c r="O58"/>
  <c r="O63"/>
  <c r="V75" i="5"/>
  <c r="F70" i="1"/>
  <c r="V76" i="5"/>
  <c r="I45" i="1"/>
  <c r="K45"/>
  <c r="J45"/>
  <c r="F69" i="6"/>
  <c r="F68"/>
  <c r="F70"/>
  <c r="F71"/>
  <c r="C15"/>
  <c r="F59" i="1"/>
  <c r="M38" i="5"/>
  <c r="M80" s="1"/>
  <c r="U80" i="4"/>
  <c r="L68" i="1"/>
  <c r="L69"/>
  <c r="O6" i="7"/>
  <c r="O4"/>
  <c r="O69"/>
  <c r="O67"/>
  <c r="O66"/>
  <c r="O63"/>
  <c r="O61"/>
  <c r="O58"/>
  <c r="O51" i="6"/>
  <c r="O54" i="7"/>
  <c r="O50"/>
  <c r="O47"/>
  <c r="O45"/>
  <c r="O43"/>
  <c r="O40"/>
  <c r="O36"/>
  <c r="O34"/>
  <c r="O31"/>
  <c r="O29"/>
  <c r="O27"/>
  <c r="O25"/>
  <c r="O23"/>
  <c r="O21"/>
  <c r="O19"/>
  <c r="O17"/>
  <c r="O13"/>
  <c r="O3"/>
  <c r="O44"/>
  <c r="O71"/>
  <c r="O35"/>
  <c r="O26"/>
  <c r="O24"/>
  <c r="O18"/>
  <c r="O16"/>
  <c r="O6" i="1"/>
  <c r="O6" i="6"/>
  <c r="O4" i="1"/>
  <c r="O4" i="6"/>
  <c r="O66" i="1"/>
  <c r="O66" i="6"/>
  <c r="O64" i="1"/>
  <c r="O64" i="6"/>
  <c r="O63" i="1"/>
  <c r="O63" i="6"/>
  <c r="O60" i="1"/>
  <c r="O60" i="6"/>
  <c r="O58" i="1"/>
  <c r="O58" i="6"/>
  <c r="O55" i="1"/>
  <c r="O55" i="6"/>
  <c r="O50" i="1"/>
  <c r="O50" i="6"/>
  <c r="O48" i="1"/>
  <c r="O48" i="6"/>
  <c r="O45" i="1"/>
  <c r="O45" i="6"/>
  <c r="O43" i="1"/>
  <c r="O43" i="6"/>
  <c r="O41" i="1"/>
  <c r="O41" i="6"/>
  <c r="O40" i="1"/>
  <c r="O40" i="6"/>
  <c r="O36" i="1"/>
  <c r="O36" i="6"/>
  <c r="O34" i="1"/>
  <c r="O34" i="6"/>
  <c r="O31" i="1"/>
  <c r="O31" i="6"/>
  <c r="O29" i="1"/>
  <c r="O29" i="6"/>
  <c r="O27" i="1"/>
  <c r="O27" i="6"/>
  <c r="O25" i="1"/>
  <c r="O25" i="6"/>
  <c r="O23" i="1"/>
  <c r="O23" i="6"/>
  <c r="O21" i="1"/>
  <c r="O21" i="6"/>
  <c r="O19" i="1"/>
  <c r="O19" i="6"/>
  <c r="O17" i="1"/>
  <c r="O17" i="6"/>
  <c r="O13" i="1"/>
  <c r="O13" i="6"/>
  <c r="O3" i="1"/>
  <c r="O3" i="6"/>
  <c r="O5" i="1"/>
  <c r="O67"/>
  <c r="O67" i="6"/>
  <c r="O59" i="1"/>
  <c r="O57"/>
  <c r="O54"/>
  <c r="O54" i="6"/>
  <c r="O53" i="1"/>
  <c r="O47" i="6"/>
  <c r="O68"/>
  <c r="O35" i="1"/>
  <c r="O35" i="6"/>
  <c r="O33"/>
  <c r="O26" i="1"/>
  <c r="O26" i="6"/>
  <c r="O24" i="1"/>
  <c r="O24" i="6"/>
  <c r="O22"/>
  <c r="O18" i="1"/>
  <c r="O18" i="6"/>
  <c r="O16" i="1"/>
  <c r="O16" i="6"/>
  <c r="L39" i="1"/>
  <c r="L70"/>
  <c r="L71"/>
  <c r="O51"/>
  <c r="D79" i="5"/>
  <c r="D81" s="1"/>
  <c r="S79"/>
  <c r="S81" s="1"/>
  <c r="Q79"/>
  <c r="Q81" s="1"/>
  <c r="O79"/>
  <c r="O81" s="1"/>
  <c r="M79"/>
  <c r="K79"/>
  <c r="K81" s="1"/>
  <c r="I79"/>
  <c r="I81" s="1"/>
  <c r="G79"/>
  <c r="G81" s="1"/>
  <c r="E79"/>
  <c r="E81" s="1"/>
  <c r="T79"/>
  <c r="T81" s="1"/>
  <c r="R79"/>
  <c r="R81" s="1"/>
  <c r="P79"/>
  <c r="P81" s="1"/>
  <c r="N79"/>
  <c r="N81" s="1"/>
  <c r="L79"/>
  <c r="L81" s="1"/>
  <c r="J79"/>
  <c r="J81" s="1"/>
  <c r="H79"/>
  <c r="H81" s="1"/>
  <c r="F79"/>
  <c r="F81" s="1"/>
  <c r="L15" i="1"/>
  <c r="L43"/>
  <c r="L59"/>
  <c r="T77" i="5"/>
  <c r="R77"/>
  <c r="P77"/>
  <c r="N77"/>
  <c r="L77"/>
  <c r="J77"/>
  <c r="H77"/>
  <c r="F77"/>
  <c r="D77"/>
  <c r="S77"/>
  <c r="Q77"/>
  <c r="O77"/>
  <c r="K77"/>
  <c r="I77"/>
  <c r="G77"/>
  <c r="E77"/>
  <c r="U81" i="4"/>
  <c r="J65" i="1"/>
  <c r="J63"/>
  <c r="J61"/>
  <c r="J58"/>
  <c r="J56"/>
  <c r="J54"/>
  <c r="J52"/>
  <c r="J50"/>
  <c r="I67"/>
  <c r="I66"/>
  <c r="K66"/>
  <c r="K64"/>
  <c r="K62"/>
  <c r="K60"/>
  <c r="K57"/>
  <c r="K55"/>
  <c r="K53"/>
  <c r="K51"/>
  <c r="K49"/>
  <c r="I48"/>
  <c r="C46"/>
  <c r="J48"/>
  <c r="J47"/>
  <c r="D46"/>
  <c r="J64"/>
  <c r="J62"/>
  <c r="J60"/>
  <c r="J57"/>
  <c r="J55"/>
  <c r="J53"/>
  <c r="J51"/>
  <c r="J49"/>
  <c r="J67"/>
  <c r="K65"/>
  <c r="K63"/>
  <c r="K61"/>
  <c r="K58"/>
  <c r="K56"/>
  <c r="K54"/>
  <c r="K52"/>
  <c r="K50"/>
  <c r="I47"/>
  <c r="J41"/>
  <c r="J38"/>
  <c r="J36"/>
  <c r="J34"/>
  <c r="J32"/>
  <c r="J30"/>
  <c r="J28"/>
  <c r="J26"/>
  <c r="J24"/>
  <c r="J22"/>
  <c r="J20"/>
  <c r="J18"/>
  <c r="J16"/>
  <c r="J13"/>
  <c r="J11"/>
  <c r="J9"/>
  <c r="J7"/>
  <c r="J5"/>
  <c r="J42"/>
  <c r="K3"/>
  <c r="K44"/>
  <c r="K41"/>
  <c r="K38"/>
  <c r="K36"/>
  <c r="K34"/>
  <c r="K32"/>
  <c r="K30"/>
  <c r="K28"/>
  <c r="K26"/>
  <c r="K24"/>
  <c r="K22"/>
  <c r="K20"/>
  <c r="K18"/>
  <c r="K16"/>
  <c r="K13"/>
  <c r="K11"/>
  <c r="K9"/>
  <c r="K7"/>
  <c r="K5"/>
  <c r="J3"/>
  <c r="J44"/>
  <c r="J40"/>
  <c r="J37"/>
  <c r="J35"/>
  <c r="J33"/>
  <c r="J31"/>
  <c r="J29"/>
  <c r="J27"/>
  <c r="J25"/>
  <c r="J23"/>
  <c r="J21"/>
  <c r="J19"/>
  <c r="J17"/>
  <c r="J14"/>
  <c r="J12"/>
  <c r="J10"/>
  <c r="J8"/>
  <c r="J6"/>
  <c r="J4"/>
  <c r="K42"/>
  <c r="K40"/>
  <c r="K37"/>
  <c r="K35"/>
  <c r="K33"/>
  <c r="K31"/>
  <c r="K29"/>
  <c r="K27"/>
  <c r="K25"/>
  <c r="K23"/>
  <c r="K21"/>
  <c r="K19"/>
  <c r="K17"/>
  <c r="K14"/>
  <c r="K12"/>
  <c r="K10"/>
  <c r="K8"/>
  <c r="K6"/>
  <c r="K4"/>
  <c r="O49" i="7" l="1"/>
  <c r="O57"/>
  <c r="O67" i="10"/>
  <c r="P3" i="7"/>
  <c r="P39"/>
  <c r="W80" i="5"/>
  <c r="W75"/>
  <c r="W76"/>
  <c r="O68" i="7"/>
  <c r="O72"/>
  <c r="O69" i="10"/>
  <c r="O66"/>
  <c r="W73" i="5"/>
  <c r="P69" i="7" s="1"/>
  <c r="P66" i="9" s="1"/>
  <c r="W71" i="5"/>
  <c r="P67" i="7" s="1"/>
  <c r="P64" i="9" s="1"/>
  <c r="W69" i="5"/>
  <c r="W67"/>
  <c r="P66" i="7" s="1"/>
  <c r="P63" i="9" s="1"/>
  <c r="W65" i="5"/>
  <c r="P63" i="7" s="1"/>
  <c r="P60" i="9" s="1"/>
  <c r="W63" i="5"/>
  <c r="P61" i="7" s="1"/>
  <c r="P58" i="9" s="1"/>
  <c r="W61" i="5"/>
  <c r="P58" i="7" s="1"/>
  <c r="P55" i="9" s="1"/>
  <c r="W59" i="5"/>
  <c r="W57"/>
  <c r="P54" i="7" s="1"/>
  <c r="P51" i="9" s="1"/>
  <c r="W55" i="5"/>
  <c r="P53" i="7" s="1"/>
  <c r="P50" i="9" s="1"/>
  <c r="W53" i="5"/>
  <c r="P73" i="7" s="1"/>
  <c r="P70" i="9" s="1"/>
  <c r="W51" i="5"/>
  <c r="P50" i="7" s="1"/>
  <c r="P48" i="9" s="1"/>
  <c r="W49" i="5"/>
  <c r="P47" i="7" s="1"/>
  <c r="P45" i="9" s="1"/>
  <c r="W47" i="5"/>
  <c r="P45" i="7" s="1"/>
  <c r="P43" i="9" s="1"/>
  <c r="W45" i="5"/>
  <c r="P43" i="7" s="1"/>
  <c r="P41" i="9" s="1"/>
  <c r="W43" i="5"/>
  <c r="P72" i="7" s="1"/>
  <c r="P69" i="9" s="1"/>
  <c r="W41" i="5"/>
  <c r="W39"/>
  <c r="W37"/>
  <c r="P36" i="7" s="1"/>
  <c r="P36" i="9" s="1"/>
  <c r="W35" i="5"/>
  <c r="P34" i="7" s="1"/>
  <c r="P34" i="9" s="1"/>
  <c r="W33" i="5"/>
  <c r="P31" i="7" s="1"/>
  <c r="P31" i="9" s="1"/>
  <c r="W31" i="5"/>
  <c r="P29" i="7" s="1"/>
  <c r="P29" i="9" s="1"/>
  <c r="W29" i="5"/>
  <c r="P27" i="7" s="1"/>
  <c r="P27" i="9" s="1"/>
  <c r="W27" i="5"/>
  <c r="P25" i="7" s="1"/>
  <c r="P25" i="9" s="1"/>
  <c r="W25" i="5"/>
  <c r="P23" i="7" s="1"/>
  <c r="P23" i="9" s="1"/>
  <c r="W23" i="5"/>
  <c r="P21" i="7" s="1"/>
  <c r="P21" i="9" s="1"/>
  <c r="W21" i="5"/>
  <c r="P19" i="7" s="1"/>
  <c r="P19" i="9" s="1"/>
  <c r="W19" i="5"/>
  <c r="P17" i="7" s="1"/>
  <c r="P17" i="9" s="1"/>
  <c r="W17" i="5"/>
  <c r="P13" i="7" s="1"/>
  <c r="P13" i="9" s="1"/>
  <c r="W15" i="5"/>
  <c r="P6" i="7" s="1"/>
  <c r="P6" i="9" s="1"/>
  <c r="W13" i="5"/>
  <c r="P4" i="7" s="1"/>
  <c r="P4" i="9" s="1"/>
  <c r="O70"/>
  <c r="O10" i="1"/>
  <c r="O44"/>
  <c r="O10" i="7"/>
  <c r="O46"/>
  <c r="O74"/>
  <c r="O71" i="9" s="1"/>
  <c r="O10" i="6"/>
  <c r="O30"/>
  <c r="O44"/>
  <c r="O53"/>
  <c r="O65" i="1"/>
  <c r="O22" i="7"/>
  <c r="O33"/>
  <c r="O30" i="1"/>
  <c r="O59" i="6"/>
  <c r="O62" i="7"/>
  <c r="O69" i="1"/>
  <c r="O69" i="6"/>
  <c r="O22" i="1"/>
  <c r="O33"/>
  <c r="O68"/>
  <c r="O47"/>
  <c r="O65" i="6"/>
  <c r="O30" i="7"/>
  <c r="O56"/>
  <c r="O70"/>
  <c r="O72" i="10"/>
  <c r="O69" i="9"/>
  <c r="O60" i="7"/>
  <c r="O57" i="9"/>
  <c r="O42" i="6"/>
  <c r="O42" i="9"/>
  <c r="O39" i="7"/>
  <c r="O79" s="1"/>
  <c r="O39" i="9"/>
  <c r="O76" s="1"/>
  <c r="O28" i="7"/>
  <c r="O28" i="9"/>
  <c r="O20" i="7"/>
  <c r="O20" i="9"/>
  <c r="O70" i="6"/>
  <c r="V79" i="5"/>
  <c r="O39" i="1"/>
  <c r="O76" s="1"/>
  <c r="O71"/>
  <c r="O57" i="6"/>
  <c r="O5"/>
  <c r="O73" i="7"/>
  <c r="O5"/>
  <c r="V77" i="5"/>
  <c r="O70" i="1"/>
  <c r="O71" i="6"/>
  <c r="O20" i="1"/>
  <c r="O28"/>
  <c r="V80" i="5"/>
  <c r="O42" i="1"/>
  <c r="O20" i="6"/>
  <c r="O28"/>
  <c r="O39"/>
  <c r="O76" s="1"/>
  <c r="O68" i="10"/>
  <c r="O62"/>
  <c r="O57"/>
  <c r="O46"/>
  <c r="O71"/>
  <c r="O35"/>
  <c r="O30"/>
  <c r="O26"/>
  <c r="O22"/>
  <c r="O18"/>
  <c r="O10"/>
  <c r="O3"/>
  <c r="O73"/>
  <c r="O70"/>
  <c r="O60"/>
  <c r="O56"/>
  <c r="O49"/>
  <c r="O44"/>
  <c r="O39"/>
  <c r="O79" s="1"/>
  <c r="O33"/>
  <c r="O28"/>
  <c r="O24"/>
  <c r="O20"/>
  <c r="O16"/>
  <c r="O5"/>
  <c r="O74"/>
  <c r="M77" i="5"/>
  <c r="M81"/>
  <c r="F15" i="6"/>
  <c r="F59"/>
  <c r="F46" i="1"/>
  <c r="I72"/>
  <c r="I73" s="1"/>
  <c r="E46" i="6"/>
  <c r="E72" i="1"/>
  <c r="L44"/>
  <c r="L5"/>
  <c r="L9"/>
  <c r="L13"/>
  <c r="L18"/>
  <c r="L22"/>
  <c r="L26"/>
  <c r="L30"/>
  <c r="L34"/>
  <c r="L38"/>
  <c r="L45"/>
  <c r="L51"/>
  <c r="L55"/>
  <c r="L60"/>
  <c r="L64"/>
  <c r="L52"/>
  <c r="L56"/>
  <c r="L61"/>
  <c r="L65"/>
  <c r="L4"/>
  <c r="L17"/>
  <c r="L25"/>
  <c r="L33"/>
  <c r="L37"/>
  <c r="L8"/>
  <c r="L12"/>
  <c r="L21"/>
  <c r="L29"/>
  <c r="L6"/>
  <c r="L10"/>
  <c r="L14"/>
  <c r="L19"/>
  <c r="L23"/>
  <c r="L27"/>
  <c r="L31"/>
  <c r="L35"/>
  <c r="L40"/>
  <c r="L3"/>
  <c r="L42"/>
  <c r="L7"/>
  <c r="L11"/>
  <c r="L16"/>
  <c r="L20"/>
  <c r="L24"/>
  <c r="L28"/>
  <c r="L32"/>
  <c r="L36"/>
  <c r="L41"/>
  <c r="L47"/>
  <c r="L49"/>
  <c r="L53"/>
  <c r="L57"/>
  <c r="L62"/>
  <c r="L50"/>
  <c r="L54"/>
  <c r="L58"/>
  <c r="L63"/>
  <c r="L46"/>
  <c r="L67"/>
  <c r="L48"/>
  <c r="L66"/>
  <c r="K72"/>
  <c r="K73" s="1"/>
  <c r="J72"/>
  <c r="J73" s="1"/>
  <c r="X55" i="5" l="1"/>
  <c r="P74" i="7"/>
  <c r="P71" i="9" s="1"/>
  <c r="P39"/>
  <c r="P76" s="1"/>
  <c r="P79" i="7"/>
  <c r="P3" i="9"/>
  <c r="P80" i="7"/>
  <c r="P40"/>
  <c r="W79" i="5"/>
  <c r="W81" s="1"/>
  <c r="W77"/>
  <c r="O75" i="7"/>
  <c r="O80"/>
  <c r="O75" i="9"/>
  <c r="O74" s="1"/>
  <c r="O78" i="7"/>
  <c r="O75" i="1"/>
  <c r="O75" i="6"/>
  <c r="O72" i="1"/>
  <c r="O77"/>
  <c r="O72" i="6"/>
  <c r="O78" i="10"/>
  <c r="V81" i="5"/>
  <c r="O72" i="9"/>
  <c r="O77" i="6"/>
  <c r="O77" i="9"/>
  <c r="O75" i="10"/>
  <c r="O80"/>
  <c r="E72" i="6"/>
  <c r="E48" i="10" s="1"/>
  <c r="F57" i="1"/>
  <c r="D46" i="6"/>
  <c r="D72" i="1"/>
  <c r="C46" i="6"/>
  <c r="C72" i="1"/>
  <c r="L72"/>
  <c r="M46" s="1"/>
  <c r="P75" i="7" l="1"/>
  <c r="P77" i="9"/>
  <c r="P40"/>
  <c r="P75" s="1"/>
  <c r="P74" s="1"/>
  <c r="P78" i="7"/>
  <c r="E74"/>
  <c r="E59" i="9"/>
  <c r="E62" i="10" s="1"/>
  <c r="E15" i="9"/>
  <c r="E15" i="10" s="1"/>
  <c r="E16" i="7"/>
  <c r="E16" i="8" s="1"/>
  <c r="E18" i="7"/>
  <c r="E18" i="8" s="1"/>
  <c r="E20" i="7"/>
  <c r="E20" i="8" s="1"/>
  <c r="E22" i="7"/>
  <c r="E22" i="8" s="1"/>
  <c r="E24" i="7"/>
  <c r="E24" i="8" s="1"/>
  <c r="E26" i="7"/>
  <c r="E26" i="8" s="1"/>
  <c r="E28" i="7"/>
  <c r="E28" i="8" s="1"/>
  <c r="E30" i="7"/>
  <c r="E30" i="8" s="1"/>
  <c r="E32" i="7"/>
  <c r="E32" i="8" s="1"/>
  <c r="E34" i="7"/>
  <c r="E34" i="8" s="1"/>
  <c r="E36" i="7"/>
  <c r="E36" i="8" s="1"/>
  <c r="E38" i="7"/>
  <c r="E38" i="8" s="1"/>
  <c r="E40" i="7"/>
  <c r="E40" i="8" s="1"/>
  <c r="E44" i="7"/>
  <c r="E42" i="8" s="1"/>
  <c r="E46" i="7"/>
  <c r="E44" i="8" s="1"/>
  <c r="E49" i="7"/>
  <c r="E47" i="8" s="1"/>
  <c r="E51" i="7"/>
  <c r="E49" i="8" s="1"/>
  <c r="E54" i="7"/>
  <c r="E51" i="8" s="1"/>
  <c r="E56" i="7"/>
  <c r="E53" i="8" s="1"/>
  <c r="E58" i="7"/>
  <c r="E60"/>
  <c r="E57" i="8" s="1"/>
  <c r="E63" i="7"/>
  <c r="E60" i="8" s="1"/>
  <c r="E65" i="7"/>
  <c r="E62" i="8" s="1"/>
  <c r="E67" i="7"/>
  <c r="E64" i="8" s="1"/>
  <c r="E69" i="7"/>
  <c r="E66" i="8" s="1"/>
  <c r="E17" i="7"/>
  <c r="E17" i="8" s="1"/>
  <c r="E19" i="7"/>
  <c r="E19" i="8" s="1"/>
  <c r="E21" i="7"/>
  <c r="E21" i="8" s="1"/>
  <c r="E23" i="7"/>
  <c r="E23" i="8" s="1"/>
  <c r="E25" i="7"/>
  <c r="E25" i="8" s="1"/>
  <c r="E27" i="7"/>
  <c r="E27" i="8" s="1"/>
  <c r="E29" i="7"/>
  <c r="E29" i="8" s="1"/>
  <c r="E31" i="7"/>
  <c r="E31" i="8" s="1"/>
  <c r="E33" i="7"/>
  <c r="E33" i="8" s="1"/>
  <c r="E35" i="7"/>
  <c r="E35" i="8" s="1"/>
  <c r="E37" i="7"/>
  <c r="E37" i="8" s="1"/>
  <c r="E39" i="7"/>
  <c r="E39" i="8" s="1"/>
  <c r="E43" i="7"/>
  <c r="E41" i="8" s="1"/>
  <c r="E45" i="7"/>
  <c r="E43" i="8" s="1"/>
  <c r="E47" i="7"/>
  <c r="E45" i="8" s="1"/>
  <c r="E50" i="7"/>
  <c r="E48" i="8" s="1"/>
  <c r="E53" i="7"/>
  <c r="E50" i="8" s="1"/>
  <c r="E55" i="7"/>
  <c r="E52" i="8" s="1"/>
  <c r="E57" i="7"/>
  <c r="E54" i="8" s="1"/>
  <c r="E59" i="7"/>
  <c r="E56" i="8" s="1"/>
  <c r="E61" i="7"/>
  <c r="E58" i="8" s="1"/>
  <c r="E64" i="7"/>
  <c r="E61" i="8" s="1"/>
  <c r="E66" i="7"/>
  <c r="E63" i="8" s="1"/>
  <c r="E68" i="7"/>
  <c r="E65" i="8" s="1"/>
  <c r="E14" i="7"/>
  <c r="E14" i="8" s="1"/>
  <c r="E12" i="7"/>
  <c r="E12" i="8" s="1"/>
  <c r="E10" i="7"/>
  <c r="E10" i="8" s="1"/>
  <c r="E8" i="7"/>
  <c r="E8" i="8" s="1"/>
  <c r="E6" i="7"/>
  <c r="E6" i="8" s="1"/>
  <c r="E4" i="7"/>
  <c r="E4" i="8" s="1"/>
  <c r="E13" i="7"/>
  <c r="E13" i="8" s="1"/>
  <c r="E11" i="7"/>
  <c r="E11" i="8" s="1"/>
  <c r="E9" i="7"/>
  <c r="E9" i="8" s="1"/>
  <c r="E7" i="7"/>
  <c r="E7" i="8" s="1"/>
  <c r="E5" i="7"/>
  <c r="E5" i="8" s="1"/>
  <c r="E3" i="7"/>
  <c r="E71" i="8"/>
  <c r="E70" i="7"/>
  <c r="E67" i="8" s="1"/>
  <c r="E55"/>
  <c r="E72" i="7"/>
  <c r="E72" i="10" s="1"/>
  <c r="E62" i="7"/>
  <c r="E59" i="8" s="1"/>
  <c r="E15" i="7"/>
  <c r="E15" i="8" s="1"/>
  <c r="E71" i="7"/>
  <c r="E71" i="10" s="1"/>
  <c r="E73" i="7"/>
  <c r="E73" i="10" s="1"/>
  <c r="D72" i="6"/>
  <c r="D48" i="10" s="1"/>
  <c r="F57" i="6"/>
  <c r="F72" i="1"/>
  <c r="G59" s="1"/>
  <c r="E48" i="7"/>
  <c r="E46" i="8" s="1"/>
  <c r="F46" i="6"/>
  <c r="C72"/>
  <c r="C48" i="10" s="1"/>
  <c r="M59" i="1"/>
  <c r="M15"/>
  <c r="M69"/>
  <c r="M71"/>
  <c r="M43"/>
  <c r="M39"/>
  <c r="M76" s="1"/>
  <c r="M70"/>
  <c r="M68"/>
  <c r="M4"/>
  <c r="M5"/>
  <c r="M30"/>
  <c r="M51"/>
  <c r="M52"/>
  <c r="M23"/>
  <c r="M20"/>
  <c r="M57"/>
  <c r="M10"/>
  <c r="M27"/>
  <c r="M3"/>
  <c r="M7"/>
  <c r="M24"/>
  <c r="M41"/>
  <c r="M62"/>
  <c r="M58"/>
  <c r="M8"/>
  <c r="M17"/>
  <c r="M25"/>
  <c r="M33"/>
  <c r="M44"/>
  <c r="M9"/>
  <c r="M18"/>
  <c r="M26"/>
  <c r="M34"/>
  <c r="M45"/>
  <c r="M55"/>
  <c r="M64"/>
  <c r="M56"/>
  <c r="M65"/>
  <c r="M14"/>
  <c r="M31"/>
  <c r="M11"/>
  <c r="M28"/>
  <c r="M49"/>
  <c r="M54"/>
  <c r="M47"/>
  <c r="M19"/>
  <c r="M35"/>
  <c r="M42"/>
  <c r="M16"/>
  <c r="M32"/>
  <c r="M53"/>
  <c r="M50"/>
  <c r="M12"/>
  <c r="M21"/>
  <c r="M29"/>
  <c r="M37"/>
  <c r="M13"/>
  <c r="M22"/>
  <c r="M38"/>
  <c r="M60"/>
  <c r="M61"/>
  <c r="M6"/>
  <c r="M40"/>
  <c r="M36"/>
  <c r="M63"/>
  <c r="M66"/>
  <c r="M48"/>
  <c r="M67"/>
  <c r="P72" i="9" l="1"/>
  <c r="F48" i="10"/>
  <c r="E75"/>
  <c r="F46" i="9"/>
  <c r="E68" i="8"/>
  <c r="E68" i="9"/>
  <c r="E70" i="8"/>
  <c r="E70" i="9"/>
  <c r="E69" i="8"/>
  <c r="E69" i="9"/>
  <c r="D74" i="7"/>
  <c r="D59" i="9"/>
  <c r="D62" i="10" s="1"/>
  <c r="D15" i="9"/>
  <c r="D15" i="10" s="1"/>
  <c r="C59" i="9"/>
  <c r="C62" i="10" s="1"/>
  <c r="C15" i="9"/>
  <c r="C15" i="10" s="1"/>
  <c r="G72" i="1"/>
  <c r="G46"/>
  <c r="D17" i="7"/>
  <c r="D17" i="8" s="1"/>
  <c r="D19" i="7"/>
  <c r="D19" i="8" s="1"/>
  <c r="D21" i="7"/>
  <c r="D21" i="8" s="1"/>
  <c r="D23" i="7"/>
  <c r="D23" i="8" s="1"/>
  <c r="D25" i="7"/>
  <c r="D25" i="8" s="1"/>
  <c r="D27" i="7"/>
  <c r="D27" i="8" s="1"/>
  <c r="D29" i="7"/>
  <c r="D29" i="8" s="1"/>
  <c r="D31" i="7"/>
  <c r="D31" i="8" s="1"/>
  <c r="D33" i="7"/>
  <c r="D33" i="8" s="1"/>
  <c r="D35" i="7"/>
  <c r="D35" i="8" s="1"/>
  <c r="D37" i="7"/>
  <c r="D37" i="8" s="1"/>
  <c r="D39" i="7"/>
  <c r="D39" i="8" s="1"/>
  <c r="D43" i="7"/>
  <c r="D41" i="8" s="1"/>
  <c r="D45" i="7"/>
  <c r="D43" i="8" s="1"/>
  <c r="D47" i="7"/>
  <c r="D45" i="8" s="1"/>
  <c r="D50" i="7"/>
  <c r="D48" i="8" s="1"/>
  <c r="D53" i="7"/>
  <c r="D50" i="8" s="1"/>
  <c r="D55" i="7"/>
  <c r="D52" i="8" s="1"/>
  <c r="D57" i="7"/>
  <c r="D54" i="8" s="1"/>
  <c r="D59" i="7"/>
  <c r="D56" i="8" s="1"/>
  <c r="D61" i="7"/>
  <c r="D58" i="8" s="1"/>
  <c r="D64" i="7"/>
  <c r="D61" i="8" s="1"/>
  <c r="D66" i="7"/>
  <c r="D63" i="8" s="1"/>
  <c r="D68" i="7"/>
  <c r="D65" i="8" s="1"/>
  <c r="D16" i="7"/>
  <c r="D16" i="8" s="1"/>
  <c r="D18" i="7"/>
  <c r="D18" i="8" s="1"/>
  <c r="D20" i="7"/>
  <c r="D20" i="8" s="1"/>
  <c r="D22" i="7"/>
  <c r="D22" i="8" s="1"/>
  <c r="D24" i="7"/>
  <c r="D24" i="8" s="1"/>
  <c r="D26" i="7"/>
  <c r="D26" i="8" s="1"/>
  <c r="D28" i="7"/>
  <c r="D28" i="8" s="1"/>
  <c r="D30" i="7"/>
  <c r="D30" i="8" s="1"/>
  <c r="D32" i="7"/>
  <c r="D32" i="8" s="1"/>
  <c r="D34" i="7"/>
  <c r="D34" i="8" s="1"/>
  <c r="D36" i="7"/>
  <c r="D36" i="8" s="1"/>
  <c r="D38" i="7"/>
  <c r="D38" i="8" s="1"/>
  <c r="D40" i="7"/>
  <c r="D40" i="8" s="1"/>
  <c r="D44" i="7"/>
  <c r="D42" i="8" s="1"/>
  <c r="D46" i="7"/>
  <c r="D44" i="8" s="1"/>
  <c r="D49" i="7"/>
  <c r="D47" i="8" s="1"/>
  <c r="D51" i="7"/>
  <c r="D49" i="8" s="1"/>
  <c r="D54" i="7"/>
  <c r="D51" i="8" s="1"/>
  <c r="D56" i="7"/>
  <c r="D53" i="8" s="1"/>
  <c r="D58" i="7"/>
  <c r="D55" i="8" s="1"/>
  <c r="D60" i="7"/>
  <c r="D57" i="8" s="1"/>
  <c r="D63" i="7"/>
  <c r="D60" i="8" s="1"/>
  <c r="D65" i="7"/>
  <c r="D62" i="8" s="1"/>
  <c r="D67" i="7"/>
  <c r="D64" i="8" s="1"/>
  <c r="D69" i="7"/>
  <c r="D66" i="8" s="1"/>
  <c r="D14" i="7"/>
  <c r="D14" i="8" s="1"/>
  <c r="D5" i="7"/>
  <c r="D5" i="8" s="1"/>
  <c r="D13" i="7"/>
  <c r="D13" i="8" s="1"/>
  <c r="D10" i="7"/>
  <c r="D10" i="8" s="1"/>
  <c r="D8" i="7"/>
  <c r="D8" i="8" s="1"/>
  <c r="D6" i="7"/>
  <c r="D6" i="8" s="1"/>
  <c r="D3" i="7"/>
  <c r="D12"/>
  <c r="D12" i="8" s="1"/>
  <c r="D11" i="7"/>
  <c r="D11" i="8" s="1"/>
  <c r="D9" i="7"/>
  <c r="D9" i="8" s="1"/>
  <c r="D7" i="7"/>
  <c r="D7" i="8" s="1"/>
  <c r="D4" i="7"/>
  <c r="D4" i="8" s="1"/>
  <c r="C16" i="7"/>
  <c r="C18"/>
  <c r="C20"/>
  <c r="C22"/>
  <c r="C24"/>
  <c r="C26"/>
  <c r="C28"/>
  <c r="C30"/>
  <c r="C32"/>
  <c r="C34"/>
  <c r="C36"/>
  <c r="C38"/>
  <c r="C40"/>
  <c r="C44"/>
  <c r="C46"/>
  <c r="C49"/>
  <c r="C51"/>
  <c r="C54"/>
  <c r="C56"/>
  <c r="C58"/>
  <c r="C60"/>
  <c r="C63"/>
  <c r="C65"/>
  <c r="C67"/>
  <c r="C69"/>
  <c r="C17"/>
  <c r="C19"/>
  <c r="C21"/>
  <c r="C23"/>
  <c r="C25"/>
  <c r="C27"/>
  <c r="C29"/>
  <c r="C31"/>
  <c r="C33"/>
  <c r="C35"/>
  <c r="C37"/>
  <c r="C39"/>
  <c r="C43"/>
  <c r="C45"/>
  <c r="C47"/>
  <c r="C50"/>
  <c r="C53"/>
  <c r="C55"/>
  <c r="C57"/>
  <c r="C59"/>
  <c r="C61"/>
  <c r="C64"/>
  <c r="C66"/>
  <c r="C68"/>
  <c r="C8"/>
  <c r="C11"/>
  <c r="C7"/>
  <c r="C12"/>
  <c r="C3"/>
  <c r="C14"/>
  <c r="C6"/>
  <c r="C13"/>
  <c r="C9"/>
  <c r="C5"/>
  <c r="C4"/>
  <c r="C10"/>
  <c r="G31" i="1"/>
  <c r="G56"/>
  <c r="G26"/>
  <c r="G6"/>
  <c r="G43"/>
  <c r="G62"/>
  <c r="G14"/>
  <c r="G52"/>
  <c r="G23"/>
  <c r="G64"/>
  <c r="G29"/>
  <c r="G33"/>
  <c r="G54"/>
  <c r="G41"/>
  <c r="G45"/>
  <c r="G35"/>
  <c r="G66"/>
  <c r="G58"/>
  <c r="G63"/>
  <c r="G32"/>
  <c r="G53"/>
  <c r="G40"/>
  <c r="G44"/>
  <c r="G17"/>
  <c r="G27"/>
  <c r="G57"/>
  <c r="G61"/>
  <c r="G34"/>
  <c r="G38"/>
  <c r="G39"/>
  <c r="G76" s="1"/>
  <c r="G47"/>
  <c r="G51"/>
  <c r="G37"/>
  <c r="G19"/>
  <c r="G7"/>
  <c r="G8"/>
  <c r="G13"/>
  <c r="G10"/>
  <c r="G11"/>
  <c r="G12"/>
  <c r="G18"/>
  <c r="G16"/>
  <c r="G22"/>
  <c r="G36"/>
  <c r="G42"/>
  <c r="G25"/>
  <c r="G68"/>
  <c r="G3"/>
  <c r="G21"/>
  <c r="F72" i="6"/>
  <c r="G57" s="1"/>
  <c r="C72" i="7"/>
  <c r="C62"/>
  <c r="C74"/>
  <c r="C70"/>
  <c r="C73"/>
  <c r="C15"/>
  <c r="C71"/>
  <c r="D70"/>
  <c r="D67" i="8" s="1"/>
  <c r="D73" i="7"/>
  <c r="D73" i="10" s="1"/>
  <c r="D62" i="7"/>
  <c r="D59" i="8" s="1"/>
  <c r="D15" i="7"/>
  <c r="D15" i="8" s="1"/>
  <c r="D72" i="7"/>
  <c r="D72" i="10" s="1"/>
  <c r="D71" i="7"/>
  <c r="D71" i="10" s="1"/>
  <c r="E3" i="8"/>
  <c r="E75" i="7"/>
  <c r="E72" i="8" s="1"/>
  <c r="G48" i="1"/>
  <c r="G49"/>
  <c r="G50"/>
  <c r="G55"/>
  <c r="G69"/>
  <c r="G70"/>
  <c r="G71"/>
  <c r="G4"/>
  <c r="G9"/>
  <c r="G24"/>
  <c r="G30"/>
  <c r="G28"/>
  <c r="G65"/>
  <c r="G67"/>
  <c r="G5"/>
  <c r="G20"/>
  <c r="G60"/>
  <c r="C48" i="7"/>
  <c r="D48"/>
  <c r="D46" i="8" s="1"/>
  <c r="M75" i="1"/>
  <c r="M77"/>
  <c r="M72"/>
  <c r="F62" i="10" l="1"/>
  <c r="C68" i="9"/>
  <c r="C71" i="10"/>
  <c r="F71" s="1"/>
  <c r="C70" i="9"/>
  <c r="C73" i="10"/>
  <c r="F73" s="1"/>
  <c r="C69" i="9"/>
  <c r="C72" i="10"/>
  <c r="F72" s="1"/>
  <c r="F15"/>
  <c r="D75"/>
  <c r="D71" i="8"/>
  <c r="F59" i="9"/>
  <c r="E72"/>
  <c r="F71"/>
  <c r="D68" i="8"/>
  <c r="D68" i="9"/>
  <c r="D69" i="8"/>
  <c r="D69" i="9"/>
  <c r="D70" i="8"/>
  <c r="D70" i="9"/>
  <c r="F15"/>
  <c r="E73" i="8"/>
  <c r="G53" i="6"/>
  <c r="G29"/>
  <c r="G5"/>
  <c r="G65"/>
  <c r="G49"/>
  <c r="G70"/>
  <c r="G6"/>
  <c r="G22"/>
  <c r="G56"/>
  <c r="G69"/>
  <c r="G38"/>
  <c r="G27"/>
  <c r="G52"/>
  <c r="G68"/>
  <c r="G28"/>
  <c r="G9"/>
  <c r="G71"/>
  <c r="G39"/>
  <c r="G76" s="1"/>
  <c r="G43"/>
  <c r="G31"/>
  <c r="G54"/>
  <c r="G37"/>
  <c r="G11"/>
  <c r="G8"/>
  <c r="G50"/>
  <c r="G20"/>
  <c r="G66"/>
  <c r="G36"/>
  <c r="G12"/>
  <c r="G30"/>
  <c r="G14"/>
  <c r="G61"/>
  <c r="G44"/>
  <c r="G77" i="1"/>
  <c r="G75"/>
  <c r="C57" i="8"/>
  <c r="F60" i="7"/>
  <c r="C11" i="8"/>
  <c r="F11" i="7"/>
  <c r="C21" i="8"/>
  <c r="F21" i="7"/>
  <c r="C29" i="8"/>
  <c r="F29" i="7"/>
  <c r="C37" i="8"/>
  <c r="F37" i="7"/>
  <c r="C60" i="8"/>
  <c r="F63" i="7"/>
  <c r="C15" i="8"/>
  <c r="F15" i="7"/>
  <c r="F15" i="8" s="1"/>
  <c r="F65" i="7"/>
  <c r="C62" i="8"/>
  <c r="C45"/>
  <c r="F47" i="7"/>
  <c r="C67" i="8"/>
  <c r="F70" i="7"/>
  <c r="C6" i="8"/>
  <c r="F6" i="7"/>
  <c r="C16" i="8"/>
  <c r="F16" i="7"/>
  <c r="C24" i="8"/>
  <c r="F24" i="7"/>
  <c r="C32" i="8"/>
  <c r="F32" i="7"/>
  <c r="C40" i="8"/>
  <c r="F40" i="7"/>
  <c r="C51" i="8"/>
  <c r="F54" i="7"/>
  <c r="C59" i="8"/>
  <c r="F62" i="7"/>
  <c r="F59" i="8" s="1"/>
  <c r="C9"/>
  <c r="F9" i="7"/>
  <c r="C19" i="8"/>
  <c r="F19" i="7"/>
  <c r="C27" i="8"/>
  <c r="F27" i="7"/>
  <c r="C35" i="8"/>
  <c r="F35" i="7"/>
  <c r="C44" i="8"/>
  <c r="F46" i="7"/>
  <c r="C3" i="8"/>
  <c r="F3" i="7"/>
  <c r="C75"/>
  <c r="F69"/>
  <c r="C66" i="8"/>
  <c r="C61"/>
  <c r="F64" i="7"/>
  <c r="C69" i="8"/>
  <c r="F72" i="7"/>
  <c r="C8" i="8"/>
  <c r="F8" i="7"/>
  <c r="C18" i="8"/>
  <c r="F18" i="7"/>
  <c r="C26" i="8"/>
  <c r="F26" i="7"/>
  <c r="F34"/>
  <c r="C34" i="8"/>
  <c r="C42"/>
  <c r="F44" i="7"/>
  <c r="C53" i="8"/>
  <c r="F56" i="7"/>
  <c r="C52" i="8"/>
  <c r="F55" i="7"/>
  <c r="F53"/>
  <c r="C50" i="8"/>
  <c r="C46"/>
  <c r="F48" i="7"/>
  <c r="D3" i="8"/>
  <c r="D75" i="7"/>
  <c r="D72" i="8" s="1"/>
  <c r="C7"/>
  <c r="F7" i="7"/>
  <c r="C17" i="8"/>
  <c r="F17" i="7"/>
  <c r="C25" i="8"/>
  <c r="F25" i="7"/>
  <c r="C33" i="8"/>
  <c r="F33" i="7"/>
  <c r="C41" i="8"/>
  <c r="F43" i="7"/>
  <c r="C68" i="8"/>
  <c r="F71" i="7"/>
  <c r="C10" i="8"/>
  <c r="F10" i="7"/>
  <c r="F73"/>
  <c r="C70" i="8"/>
  <c r="C63"/>
  <c r="F66" i="7"/>
  <c r="C71" i="8"/>
  <c r="F74" i="7"/>
  <c r="C12" i="8"/>
  <c r="F12" i="7"/>
  <c r="C20" i="8"/>
  <c r="F20" i="7"/>
  <c r="C28" i="8"/>
  <c r="F28" i="7"/>
  <c r="C36" i="8"/>
  <c r="F36" i="7"/>
  <c r="C47" i="8"/>
  <c r="F49" i="7"/>
  <c r="C55" i="8"/>
  <c r="F58" i="7"/>
  <c r="C5" i="8"/>
  <c r="F5" i="7"/>
  <c r="C13" i="8"/>
  <c r="F13" i="7"/>
  <c r="C23" i="8"/>
  <c r="F23" i="7"/>
  <c r="C31" i="8"/>
  <c r="F31" i="7"/>
  <c r="C39" i="8"/>
  <c r="F39" i="7"/>
  <c r="C64" i="8"/>
  <c r="F67" i="7"/>
  <c r="F61"/>
  <c r="C58" i="8"/>
  <c r="C43"/>
  <c r="F45" i="7"/>
  <c r="C65" i="8"/>
  <c r="F68" i="7"/>
  <c r="C4" i="8"/>
  <c r="F4" i="7"/>
  <c r="F14"/>
  <c r="C14" i="8"/>
  <c r="C22"/>
  <c r="F22" i="7"/>
  <c r="C30" i="8"/>
  <c r="F30" i="7"/>
  <c r="C38" i="8"/>
  <c r="F38" i="7"/>
  <c r="C49" i="8"/>
  <c r="F51" i="7"/>
  <c r="C56" i="8"/>
  <c r="F59" i="7"/>
  <c r="F57"/>
  <c r="C54" i="8"/>
  <c r="C48"/>
  <c r="F50" i="7"/>
  <c r="G58" i="6"/>
  <c r="G13"/>
  <c r="G41"/>
  <c r="G16"/>
  <c r="G24"/>
  <c r="G32"/>
  <c r="G45"/>
  <c r="G55"/>
  <c r="G3"/>
  <c r="G19"/>
  <c r="G42"/>
  <c r="G17"/>
  <c r="G10"/>
  <c r="G63"/>
  <c r="G40"/>
  <c r="G64"/>
  <c r="G35"/>
  <c r="G4"/>
  <c r="G18"/>
  <c r="G26"/>
  <c r="G33"/>
  <c r="G48"/>
  <c r="G60"/>
  <c r="G7"/>
  <c r="G23"/>
  <c r="G47"/>
  <c r="G25"/>
  <c r="G67"/>
  <c r="G51"/>
  <c r="G62"/>
  <c r="G21"/>
  <c r="G72"/>
  <c r="G34"/>
  <c r="G46"/>
  <c r="C72" i="9" l="1"/>
  <c r="F70"/>
  <c r="F69"/>
  <c r="F68"/>
  <c r="C75" i="10"/>
  <c r="F75" s="1"/>
  <c r="D72" i="9"/>
  <c r="D73" i="8"/>
  <c r="G75" i="6"/>
  <c r="G77"/>
  <c r="F48" i="8"/>
  <c r="F56"/>
  <c r="F49"/>
  <c r="F38"/>
  <c r="F30"/>
  <c r="F22"/>
  <c r="F4"/>
  <c r="F65"/>
  <c r="F43"/>
  <c r="F64"/>
  <c r="F39"/>
  <c r="F31"/>
  <c r="F23"/>
  <c r="F13"/>
  <c r="F5"/>
  <c r="F55"/>
  <c r="F47"/>
  <c r="F36"/>
  <c r="F28"/>
  <c r="F20"/>
  <c r="F12"/>
  <c r="F71"/>
  <c r="F63"/>
  <c r="F10"/>
  <c r="F68"/>
  <c r="F41"/>
  <c r="F33"/>
  <c r="F25"/>
  <c r="F17"/>
  <c r="F7"/>
  <c r="F46"/>
  <c r="F52"/>
  <c r="F53"/>
  <c r="F42"/>
  <c r="F26"/>
  <c r="F18"/>
  <c r="F8"/>
  <c r="F69"/>
  <c r="F61"/>
  <c r="C72"/>
  <c r="C73" s="1"/>
  <c r="F75" i="7"/>
  <c r="R53" s="1"/>
  <c r="F62" i="8"/>
  <c r="F54"/>
  <c r="F14"/>
  <c r="F58"/>
  <c r="F70"/>
  <c r="F50"/>
  <c r="F34"/>
  <c r="F66"/>
  <c r="F3"/>
  <c r="F44"/>
  <c r="F35"/>
  <c r="F27"/>
  <c r="F19"/>
  <c r="F9"/>
  <c r="F51"/>
  <c r="F40"/>
  <c r="F32"/>
  <c r="F24"/>
  <c r="F16"/>
  <c r="F6"/>
  <c r="F67"/>
  <c r="F45"/>
  <c r="F60"/>
  <c r="F37"/>
  <c r="F29"/>
  <c r="F21"/>
  <c r="F11"/>
  <c r="F57"/>
  <c r="F72" i="9" l="1"/>
  <c r="G10" s="1"/>
  <c r="G62" i="10"/>
  <c r="G3"/>
  <c r="G68"/>
  <c r="G47"/>
  <c r="G22"/>
  <c r="G24"/>
  <c r="G31"/>
  <c r="G17"/>
  <c r="G6"/>
  <c r="G56"/>
  <c r="G64"/>
  <c r="G38"/>
  <c r="G28"/>
  <c r="G34"/>
  <c r="G7"/>
  <c r="G13"/>
  <c r="G57"/>
  <c r="G30"/>
  <c r="G35"/>
  <c r="G23"/>
  <c r="G74"/>
  <c r="G4"/>
  <c r="G53"/>
  <c r="G12"/>
  <c r="G59"/>
  <c r="G32"/>
  <c r="G37"/>
  <c r="G8"/>
  <c r="G69"/>
  <c r="G51"/>
  <c r="G54"/>
  <c r="G63"/>
  <c r="G55"/>
  <c r="G72"/>
  <c r="G71"/>
  <c r="G15"/>
  <c r="G11"/>
  <c r="G60"/>
  <c r="G33"/>
  <c r="G45"/>
  <c r="G9"/>
  <c r="G67"/>
  <c r="G36"/>
  <c r="G49"/>
  <c r="G70"/>
  <c r="G50"/>
  <c r="G26"/>
  <c r="G10"/>
  <c r="G40"/>
  <c r="G5"/>
  <c r="G65"/>
  <c r="G39"/>
  <c r="G79" s="1"/>
  <c r="G14"/>
  <c r="G18"/>
  <c r="G46"/>
  <c r="G25"/>
  <c r="G44"/>
  <c r="G61"/>
  <c r="G66"/>
  <c r="G43"/>
  <c r="G16"/>
  <c r="G20"/>
  <c r="G27"/>
  <c r="G29"/>
  <c r="G58"/>
  <c r="G19"/>
  <c r="G21"/>
  <c r="G48"/>
  <c r="G73"/>
  <c r="G65" i="7"/>
  <c r="G62"/>
  <c r="G15"/>
  <c r="F73" i="8"/>
  <c r="G63" i="7"/>
  <c r="G16"/>
  <c r="G54"/>
  <c r="G35"/>
  <c r="G34"/>
  <c r="G14"/>
  <c r="G11"/>
  <c r="G29"/>
  <c r="G70"/>
  <c r="G32"/>
  <c r="G19"/>
  <c r="G3"/>
  <c r="G73"/>
  <c r="G60"/>
  <c r="G21"/>
  <c r="G37"/>
  <c r="G47"/>
  <c r="G6"/>
  <c r="G24"/>
  <c r="G40"/>
  <c r="G9"/>
  <c r="G27"/>
  <c r="G46"/>
  <c r="G69"/>
  <c r="G53"/>
  <c r="G61"/>
  <c r="G57"/>
  <c r="F72" i="8"/>
  <c r="G64" i="7"/>
  <c r="G72"/>
  <c r="G8"/>
  <c r="G18"/>
  <c r="G26"/>
  <c r="G44"/>
  <c r="G56"/>
  <c r="G55"/>
  <c r="G48"/>
  <c r="G7"/>
  <c r="G17"/>
  <c r="G25"/>
  <c r="G33"/>
  <c r="G43"/>
  <c r="G71"/>
  <c r="G10"/>
  <c r="G66"/>
  <c r="G74"/>
  <c r="G12"/>
  <c r="G20"/>
  <c r="G28"/>
  <c r="G36"/>
  <c r="G49"/>
  <c r="G58"/>
  <c r="G5"/>
  <c r="G13"/>
  <c r="G23"/>
  <c r="G31"/>
  <c r="G39"/>
  <c r="G79" s="1"/>
  <c r="G67"/>
  <c r="G45"/>
  <c r="G68"/>
  <c r="G4"/>
  <c r="G22"/>
  <c r="G30"/>
  <c r="G38"/>
  <c r="G51"/>
  <c r="G59"/>
  <c r="G50"/>
  <c r="G83" l="1"/>
  <c r="G57" i="9"/>
  <c r="G47"/>
  <c r="G11"/>
  <c r="G70"/>
  <c r="G48"/>
  <c r="G41"/>
  <c r="G13"/>
  <c r="G46"/>
  <c r="G38"/>
  <c r="G4"/>
  <c r="G30"/>
  <c r="G12"/>
  <c r="G23"/>
  <c r="G56"/>
  <c r="G28"/>
  <c r="G44"/>
  <c r="G45"/>
  <c r="G66"/>
  <c r="G18"/>
  <c r="G14"/>
  <c r="G24"/>
  <c r="G32"/>
  <c r="G7"/>
  <c r="G27"/>
  <c r="G36"/>
  <c r="G69"/>
  <c r="G17"/>
  <c r="G65"/>
  <c r="G3"/>
  <c r="G15"/>
  <c r="G62"/>
  <c r="G42"/>
  <c r="G64"/>
  <c r="G16"/>
  <c r="G20"/>
  <c r="G26"/>
  <c r="G53"/>
  <c r="G71"/>
  <c r="G37"/>
  <c r="G52"/>
  <c r="G51"/>
  <c r="G68"/>
  <c r="G34"/>
  <c r="G31"/>
  <c r="G43"/>
  <c r="G8"/>
  <c r="G39"/>
  <c r="G76" s="1"/>
  <c r="G49"/>
  <c r="G5"/>
  <c r="G55"/>
  <c r="G63"/>
  <c r="G54"/>
  <c r="G25"/>
  <c r="G61"/>
  <c r="G59"/>
  <c r="G58"/>
  <c r="G19"/>
  <c r="G9"/>
  <c r="G35"/>
  <c r="G40"/>
  <c r="G67"/>
  <c r="G50"/>
  <c r="G21"/>
  <c r="G60"/>
  <c r="G33"/>
  <c r="G6"/>
  <c r="G29"/>
  <c r="G22"/>
  <c r="G78" i="10"/>
  <c r="G80"/>
  <c r="G75"/>
  <c r="G75" i="7"/>
  <c r="G80"/>
  <c r="G78"/>
  <c r="G80" i="9" l="1"/>
  <c r="G75"/>
  <c r="G74" s="1"/>
  <c r="G72"/>
  <c r="G77"/>
</calcChain>
</file>

<file path=xl/sharedStrings.xml><?xml version="1.0" encoding="utf-8"?>
<sst xmlns="http://schemas.openxmlformats.org/spreadsheetml/2006/main" count="1603" uniqueCount="296">
  <si>
    <t>achat_01</t>
  </si>
  <si>
    <t>achat_02</t>
  </si>
  <si>
    <t>achat_03</t>
  </si>
  <si>
    <t>achat_05</t>
  </si>
  <si>
    <t>achat_06</t>
  </si>
  <si>
    <t>achat_07</t>
  </si>
  <si>
    <t>achat_08</t>
  </si>
  <si>
    <t>achat_10</t>
  </si>
  <si>
    <t>achat_11</t>
  </si>
  <si>
    <t>achat_12</t>
  </si>
  <si>
    <t>achat_13</t>
  </si>
  <si>
    <t>achat_14_15</t>
  </si>
  <si>
    <t>achat_16</t>
  </si>
  <si>
    <t>achat_17</t>
  </si>
  <si>
    <t>achat_18</t>
  </si>
  <si>
    <t>achat_19</t>
  </si>
  <si>
    <t>achat_20</t>
  </si>
  <si>
    <t>achat_21</t>
  </si>
  <si>
    <t>achat_221</t>
  </si>
  <si>
    <t>achat_231</t>
  </si>
  <si>
    <t>achat_24</t>
  </si>
  <si>
    <t>achat_25</t>
  </si>
  <si>
    <t>achat_26</t>
  </si>
  <si>
    <t>achat_27</t>
  </si>
  <si>
    <t>achat_28</t>
  </si>
  <si>
    <t>achat_29a</t>
  </si>
  <si>
    <t>achat_30</t>
  </si>
  <si>
    <t>achat_31</t>
  </si>
  <si>
    <t>achat_32</t>
  </si>
  <si>
    <t>achat_33</t>
  </si>
  <si>
    <t>achat_35</t>
  </si>
  <si>
    <t>achat_36</t>
  </si>
  <si>
    <t>achat_37</t>
  </si>
  <si>
    <t>achat_38</t>
  </si>
  <si>
    <t>achat_39</t>
  </si>
  <si>
    <t>achat_41_43</t>
  </si>
  <si>
    <t>achat_45</t>
  </si>
  <si>
    <t>achat_52</t>
  </si>
  <si>
    <t>achat_53</t>
  </si>
  <si>
    <t>achat_55_56</t>
  </si>
  <si>
    <t>achat_59</t>
  </si>
  <si>
    <t>achat_61</t>
  </si>
  <si>
    <t>achat_62</t>
  </si>
  <si>
    <t>achat_63</t>
  </si>
  <si>
    <t>achat_68_loc_immo</t>
  </si>
  <si>
    <t>achat_69</t>
  </si>
  <si>
    <t>achat_70</t>
  </si>
  <si>
    <t>achat_71</t>
  </si>
  <si>
    <t>achat_73</t>
  </si>
  <si>
    <t>achat_74</t>
  </si>
  <si>
    <t>achat_75</t>
  </si>
  <si>
    <t>achat_77</t>
  </si>
  <si>
    <t>achat_78</t>
  </si>
  <si>
    <t>achat_80</t>
  </si>
  <si>
    <t>achat_81</t>
  </si>
  <si>
    <t>achat_82</t>
  </si>
  <si>
    <t>achat_85</t>
  </si>
  <si>
    <t>achat_93</t>
  </si>
  <si>
    <t>achat_94</t>
  </si>
  <si>
    <t>achat_95</t>
  </si>
  <si>
    <t>achat_96</t>
  </si>
  <si>
    <t>Total CI</t>
  </si>
  <si>
    <t>commerce</t>
  </si>
  <si>
    <t>transports</t>
  </si>
  <si>
    <t>financiers</t>
  </si>
  <si>
    <t>autres (santé,..)</t>
  </si>
  <si>
    <t>enquête achat</t>
  </si>
  <si>
    <t>41</t>
  </si>
  <si>
    <t>42</t>
  </si>
  <si>
    <t>43</t>
  </si>
  <si>
    <t>BTP</t>
  </si>
  <si>
    <t>CI Insee</t>
  </si>
  <si>
    <t>TEI actuel</t>
  </si>
  <si>
    <t>TEI issu des comparaiosn eupopéenes</t>
  </si>
  <si>
    <t>en %</t>
  </si>
  <si>
    <t>BRA88_41</t>
  </si>
  <si>
    <t>BRA88_42</t>
  </si>
  <si>
    <t>BRA88_43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</si>
  <si>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</si>
  <si>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</si>
  <si>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</si>
  <si>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</si>
  <si>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</si>
  <si>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</si>
  <si>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</si>
  <si>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</si>
  <si>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</si>
  <si>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</si>
  <si>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</si>
  <si>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</si>
  <si>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</si>
  <si>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</si>
  <si>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</si>
  <si>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</si>
  <si>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</si>
  <si>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</si>
  <si>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</si>
  <si>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</si>
  <si>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</si>
  <si>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</si>
  <si>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</si>
  <si>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</si>
  <si>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</si>
  <si>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</si>
  <si>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</si>
  <si>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</si>
  <si>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</si>
  <si>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</si>
  <si>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</si>
  <si>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</si>
  <si>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</si>
  <si>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</si>
  <si>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</si>
  <si>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</si>
  <si>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</si>
  <si>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</si>
  <si>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</si>
  <si>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</si>
  <si>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</si>
  <si>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</si>
  <si>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</si>
  <si>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</si>
  <si>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</si>
  <si>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</si>
  <si>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</si>
  <si>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</si>
  <si>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</si>
  <si>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</si>
  <si>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</si>
  <si>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</si>
  <si>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</si>
  <si>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</si>
  <si>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</si>
  <si>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</si>
  <si>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</si>
  <si>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</si>
  <si>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</si>
  <si>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</si>
  <si>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</si>
  <si>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</si>
  <si>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</si>
  <si>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</si>
  <si>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</si>
  <si>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</si>
  <si>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</si>
  <si>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</si>
  <si>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</si>
  <si>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</si>
  <si>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</si>
  <si>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</si>
  <si>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</si>
  <si>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</si>
  <si>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</si>
  <si>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</si>
  <si>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</si>
  <si>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</si>
  <si>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</si>
  <si>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</si>
  <si>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</si>
  <si>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</si>
  <si>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</si>
  <si>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</si>
  <si>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</si>
  <si>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achat_58</t>
  </si>
  <si>
    <t>achat_60</t>
  </si>
  <si>
    <t>achat_79</t>
  </si>
  <si>
    <t>Tableaux des emplois au prix d'achat [naio_10_cp16]</t>
  </si>
  <si>
    <t>Dernière mise à jour</t>
  </si>
  <si>
    <t>Date d'extraction</t>
  </si>
  <si>
    <t>Source des données</t>
  </si>
  <si>
    <t>UNIT</t>
  </si>
  <si>
    <t>STK_FLOW</t>
  </si>
  <si>
    <t>INDUSE</t>
  </si>
  <si>
    <t>PROD_NA</t>
  </si>
  <si>
    <t>Belgique</t>
  </si>
  <si>
    <t>Tchéquie</t>
  </si>
  <si>
    <t>Danemark</t>
  </si>
  <si>
    <t>Allemagne (jusqu'en 1990, ancien territoire de la RFA)</t>
  </si>
  <si>
    <t>France</t>
  </si>
  <si>
    <t>Italie</t>
  </si>
  <si>
    <t>Hongrie</t>
  </si>
  <si>
    <t>Pays-Bas</t>
  </si>
  <si>
    <t>Autriche</t>
  </si>
  <si>
    <t>Pologne</t>
  </si>
  <si>
    <t>Portugal</t>
  </si>
  <si>
    <t>Roumanie</t>
  </si>
  <si>
    <t>Slovénie</t>
  </si>
  <si>
    <t>Finlande</t>
  </si>
  <si>
    <t>Suède</t>
  </si>
  <si>
    <t>Norvège</t>
  </si>
  <si>
    <t>Royaume-Uni</t>
  </si>
  <si>
    <t>Produits de l'agriculture et de la chasse et services annexes</t>
  </si>
  <si>
    <t>Produits sylvicoles et services annexes</t>
  </si>
  <si>
    <t>Produits de la pêche et de l'aquaculture; services de soutien à la pêche</t>
  </si>
  <si>
    <t>Produits des industries extractives</t>
  </si>
  <si>
    <t>Produits des industries alimentaires, boissons et produits à base de tabac</t>
  </si>
  <si>
    <t>Produits de l'industrie textile, articles d'habillement, cuir et articles en cuir</t>
  </si>
  <si>
    <t>Bois, articles en bois et en liège, à l'exclusion des meubles; articles de vannerie et de sparterie</t>
  </si>
  <si>
    <t>Papier et carton</t>
  </si>
  <si>
    <t>Travaux d'impression et de reproduction</t>
  </si>
  <si>
    <t>Produits de la cokéfaction et du raffinage</t>
  </si>
  <si>
    <t>Produits chimiques</t>
  </si>
  <si>
    <t>Produits pharmaceutiques de base et préparations pharmaceutiques</t>
  </si>
  <si>
    <t>Produits en caoutchouc et en plastique</t>
  </si>
  <si>
    <t>Autres produits minéraux non métalliques</t>
  </si>
  <si>
    <t>Produits métallurgiques</t>
  </si>
  <si>
    <t>Produits métalliques, à l'exclusion des machines et équipements</t>
  </si>
  <si>
    <t>Produits informatiques, électroniques et optiques</t>
  </si>
  <si>
    <t>Équipements électriques</t>
  </si>
  <si>
    <t>Machines et équipements n.c.a.</t>
  </si>
  <si>
    <t>Véhicules automobiles, remorques et semi-remorques</t>
  </si>
  <si>
    <t>Autres matériels de transport</t>
  </si>
  <si>
    <t>Meubles et autres produits manufacturés</t>
  </si>
  <si>
    <t>Réparation et installation de machines et d'équipements</t>
  </si>
  <si>
    <t>Électricité, gaz, vapeur et air conditionné</t>
  </si>
  <si>
    <t>Eau naturelle; traitement et distribution d'eau</t>
  </si>
  <si>
    <t>Collecte et traitement des eaux usées; boues d'épuration; collecte, traitement et élimination des déchets; récupération de matériaux; Dépollution et autres services de gestion des déchets</t>
  </si>
  <si>
    <t>Constructions et travaux de construction</t>
  </si>
  <si>
    <t>Commerce et réparation d'automobiles et de motocycles</t>
  </si>
  <si>
    <t>Commerce de gros, à l'exclusion des automobiles et des motocycles</t>
  </si>
  <si>
    <t>Commerce de détail, à l'exclusion des automobiles et des motocycles</t>
  </si>
  <si>
    <t>Transports terrestres et transports par conduites</t>
  </si>
  <si>
    <t>Transport par eau</t>
  </si>
  <si>
    <t>Transports aériens</t>
  </si>
  <si>
    <t>Entreposage et services auxiliaires des transports</t>
  </si>
  <si>
    <t>Services de poste et de courrier</t>
  </si>
  <si>
    <t>Services d'hébergement et de restauration</t>
  </si>
  <si>
    <t>Édition</t>
  </si>
  <si>
    <t>Production de films cinématographiques, de vidéos et de programmes de télévision; enregistrement sonore et édition musicale; programmation et diffusion</t>
  </si>
  <si>
    <t>Services de télécommunications</t>
  </si>
  <si>
    <t>Programmation, conseil et autres activités informatiques;Services d'information</t>
  </si>
  <si>
    <t>Services financiers, hors assurances et caisses de retraite</t>
  </si>
  <si>
    <t>Services d'assurance, de réassurance et de caisses de retraite, à l'exclusion de la sécurité sociale obligatoire</t>
  </si>
  <si>
    <t>Services auxiliaires aux services financiers et aux assurances</t>
  </si>
  <si>
    <t>Services immobiliers à l'exclusion des loyers imputés</t>
  </si>
  <si>
    <t>Loyers imputés des logements occupés par leur propriétaire</t>
  </si>
  <si>
    <t>Services juridiques et comptables; services des sièges sociaux; conseil de gestion</t>
  </si>
  <si>
    <t>Services d'architecture et d'ingénierie; services de contrôle et analyses techniques</t>
  </si>
  <si>
    <t>Services de recherche et développement scientifique</t>
  </si>
  <si>
    <t>Services de publicité et d'études de marché</t>
  </si>
  <si>
    <t>Autres services spécialisés, scientifiques et techniques et services vétérinaires</t>
  </si>
  <si>
    <t>Location et location-bail</t>
  </si>
  <si>
    <t>Services liés à l'emploi</t>
  </si>
  <si>
    <t>Services des agences de voyage, des voyagistes et autres services de réservation et services connexes</t>
  </si>
  <si>
    <t>Services de sécurité et d'enquête; services relatifs aux bâtiments et aménagement paysager; services administratifs et autres services de soutien aux entreprises</t>
  </si>
  <si>
    <t>Services d'administration publique et de défense; services de sécurité sociale obligatoire</t>
  </si>
  <si>
    <t>Services de l'enseignement</t>
  </si>
  <si>
    <t>Services de santé humaine</t>
  </si>
  <si>
    <t>Services d'hébergement médico-social et social; services d'action sociale sans hébergement</t>
  </si>
  <si>
    <t>Services créatifs, artistiques, du spectacle, des bibliothèques, archives, musées et autres services culturels; jeux de hasard et d'argent</t>
  </si>
  <si>
    <t>Services sportifs, récréatifs et de loisirs</t>
  </si>
  <si>
    <t>Services fournis par des organisations associatives</t>
  </si>
  <si>
    <t>Services de réparation d'ordinateurs et de biens personnels et domestiques</t>
  </si>
  <si>
    <t>Autres services personnels</t>
  </si>
  <si>
    <t>Services des ménages en tant qu'employeurs; biens et services divers produits par les ménages pour leur usage propre</t>
  </si>
  <si>
    <t>Services extra-territoriaux</t>
  </si>
  <si>
    <t>Total</t>
  </si>
  <si>
    <t>total services</t>
  </si>
  <si>
    <t>total</t>
  </si>
  <si>
    <t>changer</t>
  </si>
  <si>
    <t>chenger</t>
  </si>
  <si>
    <t>mêm si  ItalieBelgique * plus faible</t>
  </si>
  <si>
    <t>changer impérativement</t>
  </si>
  <si>
    <t>OK</t>
  </si>
  <si>
    <t>hors RU</t>
  </si>
  <si>
    <t>05-09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</si>
  <si>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</si>
  <si>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</si>
  <si>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</si>
  <si>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</si>
  <si>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</si>
  <si>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</si>
  <si>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</si>
  <si>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</si>
  <si>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</si>
  <si>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</si>
  <si>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</si>
  <si>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</si>
  <si>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</si>
  <si>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</si>
  <si>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soustrtiatance</t>
  </si>
  <si>
    <t>pordouits industriels</t>
  </si>
  <si>
    <t/>
  </si>
  <si>
    <t>services</t>
  </si>
  <si>
    <t>sous-traitance</t>
  </si>
  <si>
    <t>industrie</t>
  </si>
  <si>
    <t>enquête achat retravaillé</t>
  </si>
  <si>
    <t>case fixée</t>
  </si>
  <si>
    <t>TEI branche</t>
  </si>
  <si>
    <t>proposé</t>
  </si>
  <si>
    <t>Administration publique et défense; sécurité sociale obligatoire</t>
  </si>
  <si>
    <t>services hors transport</t>
  </si>
  <si>
    <t>total hors RU</t>
  </si>
  <si>
    <t>intraconsommation</t>
  </si>
  <si>
    <t>intraconsomamtion</t>
  </si>
  <si>
    <t>NZ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</si>
</sst>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2" fillId="2" borderId="0" xfId="0" applyFont="1" applyFill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2" fontId="2" fillId="3" borderId="0" xfId="0" applyNumberFormat="1" applyFont="1" applyFill="1"/>
    <xf numFmtId="0" fontId="3" fillId="0" borderId="0" xfId="0" applyFont="1"/>
    <xf numFmtId="2" fontId="2" fillId="0" borderId="0" xfId="0" applyNumberFormat="1" applyFont="1"/>
    <xf numFmtId="2" fontId="2" fillId="2" borderId="0" xfId="0" applyNumberFormat="1" applyFont="1" applyFill="1"/>
    <xf numFmtId="2" fontId="2" fillId="4" borderId="0" xfId="0" applyNumberFormat="1" applyFont="1" applyFill="1"/>
    <xf numFmtId="165" fontId="2" fillId="5" borderId="0" xfId="0" applyNumberFormat="1" applyFont="1" applyFill="1"/>
    <xf numFmtId="0" fontId="4" fillId="0" borderId="0" xfId="0" applyNumberFormat="1" applyFont="1" applyFill="1" applyBorder="1" applyAlignment="1"/>
    <xf numFmtId="0" fontId="0" fillId="3" borderId="0" xfId="0" applyFill="1"/>
    <xf numFmtId="0" fontId="4" fillId="6" borderId="1" xfId="0" applyNumberFormat="1" applyFont="1" applyFill="1" applyBorder="1" applyAlignment="1"/>
    <xf numFmtId="0" fontId="4" fillId="3" borderId="1" xfId="0" applyNumberFormat="1" applyFont="1" applyFill="1" applyBorder="1" applyAlignment="1"/>
    <xf numFmtId="166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/>
    <xf numFmtId="3" fontId="4" fillId="0" borderId="1" xfId="0" applyNumberFormat="1" applyFont="1" applyFill="1" applyBorder="1" applyAlignment="1"/>
    <xf numFmtId="3" fontId="4" fillId="3" borderId="1" xfId="0" applyNumberFormat="1" applyFont="1" applyFill="1" applyBorder="1" applyAlignment="1"/>
    <xf numFmtId="4" fontId="4" fillId="3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3" fontId="0" fillId="0" borderId="0" xfId="0" applyNumberFormat="1"/>
    <xf numFmtId="166" fontId="0" fillId="0" borderId="0" xfId="0" applyNumberFormat="1"/>
    <xf numFmtId="0" fontId="3" fillId="0" borderId="0" xfId="0" applyNumberFormat="1" applyFont="1" applyFill="1" applyBorder="1" applyAlignment="1"/>
    <xf numFmtId="0" fontId="3" fillId="5" borderId="0" xfId="0" applyFont="1" applyFill="1"/>
    <xf numFmtId="0" fontId="3" fillId="3" borderId="0" xfId="0" applyFont="1" applyFill="1"/>
    <xf numFmtId="0" fontId="3" fillId="6" borderId="1" xfId="0" applyNumberFormat="1" applyFont="1" applyFill="1" applyBorder="1" applyAlignment="1"/>
    <xf numFmtId="0" fontId="3" fillId="5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165" fontId="3" fillId="3" borderId="1" xfId="0" applyNumberFormat="1" applyFont="1" applyFill="1" applyBorder="1" applyAlignment="1"/>
    <xf numFmtId="165" fontId="3" fillId="5" borderId="1" xfId="0" applyNumberFormat="1" applyFont="1" applyFill="1" applyBorder="1" applyAlignment="1"/>
    <xf numFmtId="0" fontId="5" fillId="6" borderId="1" xfId="0" applyNumberFormat="1" applyFont="1" applyFill="1" applyBorder="1" applyAlignment="1"/>
    <xf numFmtId="0" fontId="5" fillId="0" borderId="0" xfId="0" applyFont="1"/>
    <xf numFmtId="9" fontId="5" fillId="0" borderId="0" xfId="0" applyNumberFormat="1" applyFont="1"/>
    <xf numFmtId="9" fontId="3" fillId="3" borderId="1" xfId="0" applyNumberFormat="1" applyFont="1" applyFill="1" applyBorder="1" applyAlignment="1"/>
    <xf numFmtId="9" fontId="3" fillId="5" borderId="1" xfId="0" applyNumberFormat="1" applyFont="1" applyFill="1" applyBorder="1" applyAlignment="1"/>
    <xf numFmtId="165" fontId="3" fillId="0" borderId="0" xfId="0" applyNumberFormat="1" applyFont="1"/>
    <xf numFmtId="165" fontId="3" fillId="5" borderId="0" xfId="0" applyNumberFormat="1" applyFont="1" applyFill="1"/>
    <xf numFmtId="1" fontId="2" fillId="0" borderId="0" xfId="0" applyNumberFormat="1" applyFont="1" applyAlignment="1">
      <alignment horizontal="left"/>
    </xf>
    <xf numFmtId="0" fontId="4" fillId="0" borderId="2" xfId="0" quotePrefix="1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4" fillId="0" borderId="0" xfId="0" quotePrefix="1" applyNumberFormat="1" applyFont="1" applyFill="1" applyBorder="1" applyAlignment="1">
      <alignment horizontal="center" vertical="top" wrapText="1"/>
    </xf>
    <xf numFmtId="164" fontId="2" fillId="7" borderId="0" xfId="0" applyNumberFormat="1" applyFont="1" applyFill="1"/>
    <xf numFmtId="164" fontId="2" fillId="3" borderId="0" xfId="0" applyNumberFormat="1" applyFont="1" applyFill="1"/>
    <xf numFmtId="164" fontId="2" fillId="8" borderId="0" xfId="0" applyNumberFormat="1" applyFont="1" applyFill="1"/>
    <xf numFmtId="0" fontId="2" fillId="3" borderId="0" xfId="0" applyFont="1" applyFill="1"/>
    <xf numFmtId="0" fontId="2" fillId="0" borderId="3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6" xfId="0" applyFont="1" applyBorder="1"/>
    <xf numFmtId="164" fontId="2" fillId="7" borderId="0" xfId="0" applyNumberFormat="1" applyFont="1" applyFill="1" applyBorder="1"/>
    <xf numFmtId="165" fontId="2" fillId="0" borderId="7" xfId="0" applyNumberFormat="1" applyFont="1" applyBorder="1"/>
    <xf numFmtId="165" fontId="2" fillId="5" borderId="7" xfId="0" applyNumberFormat="1" applyFont="1" applyFill="1" applyBorder="1"/>
    <xf numFmtId="0" fontId="2" fillId="0" borderId="6" xfId="0" applyFont="1" applyBorder="1" applyAlignment="1">
      <alignment horizontal="left"/>
    </xf>
    <xf numFmtId="164" fontId="2" fillId="3" borderId="0" xfId="0" applyNumberFormat="1" applyFont="1" applyFill="1" applyBorder="1"/>
    <xf numFmtId="0" fontId="2" fillId="0" borderId="8" xfId="0" applyFont="1" applyBorder="1"/>
    <xf numFmtId="164" fontId="2" fillId="0" borderId="9" xfId="0" applyNumberFormat="1" applyFont="1" applyBorder="1"/>
    <xf numFmtId="0" fontId="2" fillId="0" borderId="10" xfId="0" applyFont="1" applyBorder="1"/>
    <xf numFmtId="0" fontId="2" fillId="2" borderId="3" xfId="0" applyFont="1" applyFill="1" applyBorder="1"/>
    <xf numFmtId="2" fontId="2" fillId="2" borderId="4" xfId="0" applyNumberFormat="1" applyFont="1" applyFill="1" applyBorder="1"/>
    <xf numFmtId="165" fontId="2" fillId="0" borderId="6" xfId="0" applyNumberFormat="1" applyFont="1" applyBorder="1"/>
    <xf numFmtId="2" fontId="2" fillId="0" borderId="0" xfId="0" applyNumberFormat="1" applyFont="1" applyBorder="1"/>
    <xf numFmtId="164" fontId="2" fillId="0" borderId="0" xfId="0" applyNumberFormat="1" applyFont="1" applyBorder="1"/>
    <xf numFmtId="1" fontId="2" fillId="0" borderId="6" xfId="0" applyNumberFormat="1" applyFont="1" applyBorder="1" applyAlignment="1">
      <alignment horizontal="left"/>
    </xf>
    <xf numFmtId="2" fontId="2" fillId="3" borderId="0" xfId="0" applyNumberFormat="1" applyFont="1" applyFill="1" applyBorder="1"/>
    <xf numFmtId="2" fontId="2" fillId="4" borderId="0" xfId="0" applyNumberFormat="1" applyFont="1" applyFill="1" applyBorder="1"/>
    <xf numFmtId="2" fontId="2" fillId="0" borderId="9" xfId="0" applyNumberFormat="1" applyFont="1" applyBorder="1"/>
    <xf numFmtId="0" fontId="2" fillId="0" borderId="9" xfId="0" applyFont="1" applyBorder="1"/>
    <xf numFmtId="0" fontId="2" fillId="0" borderId="5" xfId="0" applyFont="1" applyBorder="1"/>
    <xf numFmtId="0" fontId="0" fillId="0" borderId="7" xfId="0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0" fontId="2" fillId="5" borderId="0" xfId="0" applyFont="1" applyFill="1"/>
    <xf numFmtId="0" fontId="0" fillId="5" borderId="0" xfId="0" applyFill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6" xfId="0" applyFont="1" applyBorder="1"/>
    <xf numFmtId="2" fontId="2" fillId="7" borderId="0" xfId="0" applyNumberFormat="1" applyFont="1" applyFill="1" applyBorder="1"/>
    <xf numFmtId="0" fontId="2" fillId="3" borderId="6" xfId="0" applyFont="1" applyFill="1" applyBorder="1"/>
    <xf numFmtId="0" fontId="2" fillId="3" borderId="0" xfId="0" applyFont="1" applyFill="1" applyBorder="1"/>
    <xf numFmtId="165" fontId="2" fillId="3" borderId="7" xfId="0" applyNumberFormat="1" applyFont="1" applyFill="1" applyBorder="1"/>
    <xf numFmtId="165" fontId="2" fillId="3" borderId="0" xfId="0" applyNumberFormat="1" applyFont="1" applyFill="1"/>
    <xf numFmtId="0" fontId="4" fillId="6" borderId="11" xfId="0" applyNumberFormat="1" applyFont="1" applyFill="1" applyBorder="1" applyAlignment="1"/>
    <xf numFmtId="165" fontId="0" fillId="0" borderId="0" xfId="0" applyNumberFormat="1"/>
    <xf numFmtId="0" fontId="4" fillId="8" borderId="2" xfId="0" applyNumberFormat="1" applyFont="1" applyFill="1" applyBorder="1" applyAlignment="1">
      <alignment horizontal="center" vertical="top" wrapText="1"/>
    </xf>
    <xf numFmtId="0" fontId="4" fillId="8" borderId="0" xfId="0" quotePrefix="1" applyNumberFormat="1" applyFont="1" applyFill="1" applyBorder="1" applyAlignment="1">
      <alignment horizontal="center" vertical="top" wrapText="1"/>
    </xf>
    <xf numFmtId="0" fontId="3" fillId="8" borderId="1" xfId="0" applyNumberFormat="1" applyFont="1" applyFill="1" applyBorder="1" applyAlignment="1"/>
    <xf numFmtId="165" fontId="3" fillId="8" borderId="1" xfId="0" applyNumberFormat="1" applyFont="1" applyFill="1" applyBorder="1" applyAlignment="1"/>
    <xf numFmtId="0" fontId="3" fillId="8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57</xdr:row>
      <xdr:rowOff>76201</xdr:rowOff>
    </xdr:from>
    <xdr:to>
      <xdr:col>15</xdr:col>
      <xdr:colOff>676275</xdr:colOff>
      <xdr:row>57</xdr:row>
      <xdr:rowOff>85726</xdr:rowOff>
    </xdr:to>
    <xdr:cxnSp macro="">
      <xdr:nvCxnSpPr>
        <xdr:cNvPr id="3" name="Connecteur droit avec flèche 2"/>
        <xdr:cNvCxnSpPr/>
      </xdr:nvCxnSpPr>
      <xdr:spPr>
        <a:xfrm rot="10800000">
          <a:off x="7038975" y="8763001"/>
          <a:ext cx="2667000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38</xdr:row>
      <xdr:rowOff>66676</xdr:rowOff>
    </xdr:from>
    <xdr:to>
      <xdr:col>15</xdr:col>
      <xdr:colOff>561975</xdr:colOff>
      <xdr:row>38</xdr:row>
      <xdr:rowOff>76201</xdr:rowOff>
    </xdr:to>
    <xdr:cxnSp macro="">
      <xdr:nvCxnSpPr>
        <xdr:cNvPr id="4" name="Connecteur droit avec flèche 3"/>
        <xdr:cNvCxnSpPr/>
      </xdr:nvCxnSpPr>
      <xdr:spPr>
        <a:xfrm rot="10800000">
          <a:off x="6924675" y="5857876"/>
          <a:ext cx="2667000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71</xdr:row>
      <xdr:rowOff>66676</xdr:rowOff>
    </xdr:from>
    <xdr:to>
      <xdr:col>15</xdr:col>
      <xdr:colOff>657225</xdr:colOff>
      <xdr:row>71</xdr:row>
      <xdr:rowOff>76201</xdr:rowOff>
    </xdr:to>
    <xdr:cxnSp macro="">
      <xdr:nvCxnSpPr>
        <xdr:cNvPr id="5" name="Connecteur droit avec flèche 4"/>
        <xdr:cNvCxnSpPr/>
      </xdr:nvCxnSpPr>
      <xdr:spPr>
        <a:xfrm rot="10800000">
          <a:off x="7019925" y="10887076"/>
          <a:ext cx="2667000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Q82"/>
  <sheetViews>
    <sheetView topLeftCell="A44" workbookViewId="0">
      <selection activeCell="C60" sqref="C60:E67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7" ht="12" customHeight="1" thickBot="1">
      <c r="D1" s="3" t="s">
        <v>286</v>
      </c>
      <c r="J1" s="49" t="s">
        <v>72</v>
      </c>
      <c r="O1" s="49" t="s">
        <v>73</v>
      </c>
      <c r="P1" s="49"/>
      <c r="Q1" s="49"/>
    </row>
    <row r="2" spans="1:17" ht="12" customHeight="1">
      <c r="B2" s="50"/>
      <c r="C2" s="51" t="s">
        <v>67</v>
      </c>
      <c r="D2" s="51" t="s">
        <v>68</v>
      </c>
      <c r="E2" s="51" t="s">
        <v>69</v>
      </c>
      <c r="F2" s="51" t="s">
        <v>70</v>
      </c>
      <c r="G2" s="52" t="s">
        <v>74</v>
      </c>
      <c r="H2" s="62"/>
      <c r="I2" s="63" t="s">
        <v>67</v>
      </c>
      <c r="J2" s="51" t="s">
        <v>68</v>
      </c>
      <c r="K2" s="51" t="s">
        <v>69</v>
      </c>
      <c r="L2" s="51" t="s">
        <v>70</v>
      </c>
      <c r="M2" s="52" t="s">
        <v>74</v>
      </c>
      <c r="N2" s="62"/>
      <c r="O2" s="72"/>
    </row>
    <row r="3" spans="1:17" ht="12" customHeight="1">
      <c r="A3" s="3" t="s">
        <v>0</v>
      </c>
      <c r="B3" s="53" t="str">
        <f t="shared" ref="B3:B14" si="0">MID(A3:A67,7,2)</f>
        <v>01</v>
      </c>
      <c r="C3" s="54">
        <v>0</v>
      </c>
      <c r="D3" s="54">
        <v>0</v>
      </c>
      <c r="E3" s="54">
        <v>0.2</v>
      </c>
      <c r="F3" s="54">
        <f>SUM(C3:E3)</f>
        <v>0.2</v>
      </c>
      <c r="G3" s="55">
        <f>F3/F$72</f>
        <v>1.1657708824917058E-3</v>
      </c>
      <c r="H3" s="64" t="s">
        <v>78</v>
      </c>
      <c r="I3" s="65">
        <f>VLOOKUP(B3,'TEI actuel'!$A$3:$B$90,2,FALSE)</f>
        <v>0</v>
      </c>
      <c r="J3" s="65">
        <f>VLOOKUP(B3,'TEI actuel'!$A$3:$C$90,3,FALSE)</f>
        <v>0</v>
      </c>
      <c r="K3" s="65">
        <f>VLOOKUP(B3,'TEI actuel'!$A$3:$D$90,4,FALSE)</f>
        <v>0</v>
      </c>
      <c r="L3" s="66">
        <f>SUM(I3:K3)</f>
        <v>0</v>
      </c>
      <c r="M3" s="55">
        <f>L3/L$72</f>
        <v>0</v>
      </c>
      <c r="N3" s="64" t="s">
        <v>78</v>
      </c>
      <c r="O3" s="55">
        <f>VLOOKUP(N3,'europe ratio'!$U$12:$V$76,2,FALSE)</f>
        <v>4.069923926712755E-4</v>
      </c>
      <c r="P3"/>
    </row>
    <row r="4" spans="1:17" ht="12" customHeight="1">
      <c r="A4" s="3" t="s">
        <v>1</v>
      </c>
      <c r="B4" s="53" t="str">
        <f t="shared" si="0"/>
        <v>02</v>
      </c>
      <c r="C4" s="54">
        <v>0</v>
      </c>
      <c r="D4" s="54">
        <v>0</v>
      </c>
      <c r="E4" s="54">
        <v>0</v>
      </c>
      <c r="F4" s="54">
        <f t="shared" ref="F4:F70" si="1">SUM(C4:E4)</f>
        <v>0</v>
      </c>
      <c r="G4" s="55">
        <f t="shared" ref="G4:G70" si="2">F4/F$72</f>
        <v>0</v>
      </c>
      <c r="H4" s="64" t="s">
        <v>79</v>
      </c>
      <c r="I4" s="65">
        <f>VLOOKUP(B4,'TEI actuel'!$A$3:$B$90,2,FALSE)</f>
        <v>0</v>
      </c>
      <c r="J4" s="65">
        <f>VLOOKUP(B4,'TEI actuel'!$A$3:$C$90,3,FALSE)</f>
        <v>0</v>
      </c>
      <c r="K4" s="65">
        <f>VLOOKUP(B4,'TEI actuel'!$A$3:$D$90,4,FALSE)</f>
        <v>0.16264099999999998</v>
      </c>
      <c r="L4" s="66">
        <f t="shared" ref="L4:L67" si="3">SUM(I4:K4)</f>
        <v>0.16264099999999998</v>
      </c>
      <c r="M4" s="55">
        <f t="shared" ref="M4:M70" si="4">L4/L$72</f>
        <v>9.4697354002530143E-4</v>
      </c>
      <c r="N4" s="64" t="s">
        <v>79</v>
      </c>
      <c r="O4" s="55">
        <f>VLOOKUP(N4,'europe ratio'!$U$12:$V$76,2,FALSE)</f>
        <v>3.4676102005156898E-4</v>
      </c>
      <c r="P4"/>
    </row>
    <row r="5" spans="1:17" ht="12" customHeight="1">
      <c r="A5" s="3" t="s">
        <v>2</v>
      </c>
      <c r="B5" s="53" t="str">
        <f t="shared" si="0"/>
        <v>03</v>
      </c>
      <c r="C5" s="54">
        <v>0</v>
      </c>
      <c r="D5" s="54">
        <v>0</v>
      </c>
      <c r="E5" s="54">
        <v>0</v>
      </c>
      <c r="F5" s="54">
        <f t="shared" si="1"/>
        <v>0</v>
      </c>
      <c r="G5" s="55">
        <f t="shared" si="2"/>
        <v>0</v>
      </c>
      <c r="H5" s="64" t="s">
        <v>80</v>
      </c>
      <c r="I5" s="65">
        <f>VLOOKUP(B5,'TEI actuel'!$A$3:$B$90,2,FALSE)</f>
        <v>8.294000000000001E-3</v>
      </c>
      <c r="J5" s="65">
        <f>VLOOKUP(B5,'TEI actuel'!$A$3:$C$90,3,FALSE)</f>
        <v>6.6742999999999997E-2</v>
      </c>
      <c r="K5" s="65">
        <f>VLOOKUP(B5,'TEI actuel'!$A$3:$D$90,4,FALSE)</f>
        <v>6.5272999999999998E-2</v>
      </c>
      <c r="L5" s="66">
        <f t="shared" si="3"/>
        <v>0.14030999999999999</v>
      </c>
      <c r="M5" s="55">
        <f t="shared" si="4"/>
        <v>8.169517981379237E-4</v>
      </c>
      <c r="N5" s="64" t="s">
        <v>80</v>
      </c>
      <c r="O5" s="55">
        <f>VLOOKUP(N5,'europe ratio'!$U$12:$V$76,2,FALSE)</f>
        <v>1.3601239793010781E-4</v>
      </c>
      <c r="P5"/>
    </row>
    <row r="6" spans="1:17" ht="12" customHeight="1">
      <c r="A6" s="3" t="s">
        <v>3</v>
      </c>
      <c r="B6" s="53" t="str">
        <f t="shared" si="0"/>
        <v>05</v>
      </c>
      <c r="C6" s="54">
        <v>0</v>
      </c>
      <c r="D6" s="54">
        <v>3.8816000000000003E-2</v>
      </c>
      <c r="E6" s="54">
        <v>0</v>
      </c>
      <c r="F6" s="54">
        <f t="shared" si="1"/>
        <v>3.8816000000000003E-2</v>
      </c>
      <c r="G6" s="55">
        <f t="shared" si="2"/>
        <v>2.2625281287399026E-4</v>
      </c>
      <c r="H6" s="64" t="s">
        <v>81</v>
      </c>
      <c r="I6" s="65">
        <f>VLOOKUP(B6,'TEI actuel'!$A$3:$B$90,2,FALSE)</f>
        <v>0</v>
      </c>
      <c r="J6" s="65">
        <f>VLOOKUP(B6,'TEI actuel'!$A$3:$C$90,3,FALSE)</f>
        <v>0</v>
      </c>
      <c r="K6" s="65">
        <f>VLOOKUP(B6,'TEI actuel'!$A$3:$D$90,4,FALSE)</f>
        <v>0</v>
      </c>
      <c r="L6" s="66">
        <f t="shared" si="3"/>
        <v>0</v>
      </c>
      <c r="M6" s="55">
        <f t="shared" si="4"/>
        <v>0</v>
      </c>
      <c r="N6" s="64" t="s">
        <v>81</v>
      </c>
      <c r="O6" s="55">
        <f>VLOOKUP(N6,'europe ratio'!$U$12:$V$76,2,FALSE)</f>
        <v>1.4266467489295376E-2</v>
      </c>
      <c r="P6"/>
    </row>
    <row r="7" spans="1:17" ht="12" customHeight="1">
      <c r="A7" s="3" t="s">
        <v>4</v>
      </c>
      <c r="B7" s="53" t="str">
        <f t="shared" si="0"/>
        <v>06</v>
      </c>
      <c r="C7" s="54">
        <v>0</v>
      </c>
      <c r="D7" s="54">
        <v>4.1404000000000003E-2</v>
      </c>
      <c r="E7" s="54">
        <v>0</v>
      </c>
      <c r="F7" s="54">
        <f t="shared" si="1"/>
        <v>4.1404000000000003E-2</v>
      </c>
      <c r="G7" s="55">
        <f t="shared" si="2"/>
        <v>2.4133788809343294E-4</v>
      </c>
      <c r="H7" s="64" t="s">
        <v>82</v>
      </c>
      <c r="I7" s="65">
        <f>VLOOKUP(B7,'TEI actuel'!$A$3:$B$90,2,FALSE)</f>
        <v>0</v>
      </c>
      <c r="J7" s="65">
        <f>VLOOKUP(B7,'TEI actuel'!$A$3:$C$90,3,FALSE)</f>
        <v>0</v>
      </c>
      <c r="K7" s="65">
        <f>VLOOKUP(B7,'TEI actuel'!$A$3:$D$90,4,FALSE)</f>
        <v>0</v>
      </c>
      <c r="L7" s="66">
        <f t="shared" si="3"/>
        <v>0</v>
      </c>
      <c r="M7" s="55">
        <f t="shared" si="4"/>
        <v>0</v>
      </c>
      <c r="N7" s="64" t="s">
        <v>82</v>
      </c>
      <c r="O7" s="73"/>
      <c r="P7"/>
    </row>
    <row r="8" spans="1:17" ht="12" customHeight="1">
      <c r="A8" s="3" t="s">
        <v>5</v>
      </c>
      <c r="B8" s="53" t="str">
        <f t="shared" si="0"/>
        <v>07</v>
      </c>
      <c r="C8" s="54">
        <v>1.9845000000000002E-2</v>
      </c>
      <c r="D8" s="54">
        <v>0.18631600000000001</v>
      </c>
      <c r="E8" s="54">
        <v>0.45398100000000002</v>
      </c>
      <c r="F8" s="54">
        <f t="shared" si="1"/>
        <v>0.66014200000000001</v>
      </c>
      <c r="G8" s="55">
        <f t="shared" si="2"/>
        <v>3.8478716095491981E-3</v>
      </c>
      <c r="H8" s="64" t="s">
        <v>83</v>
      </c>
      <c r="I8" s="65">
        <f>VLOOKUP(B8,'TEI actuel'!$A$3:$B$90,2,FALSE)</f>
        <v>0</v>
      </c>
      <c r="J8" s="65">
        <f>VLOOKUP(B8,'TEI actuel'!$A$3:$C$90,3,FALSE)</f>
        <v>2.1401E-2</v>
      </c>
      <c r="K8" s="65">
        <f>VLOOKUP(B8,'TEI actuel'!$A$3:$D$90,4,FALSE)</f>
        <v>0</v>
      </c>
      <c r="L8" s="66">
        <f t="shared" si="3"/>
        <v>2.1401E-2</v>
      </c>
      <c r="M8" s="55">
        <f t="shared" si="4"/>
        <v>1.2460683794419291E-4</v>
      </c>
      <c r="N8" s="64" t="s">
        <v>83</v>
      </c>
      <c r="O8" s="73"/>
      <c r="P8"/>
    </row>
    <row r="9" spans="1:17" ht="12" customHeight="1">
      <c r="A9" s="3" t="s">
        <v>6</v>
      </c>
      <c r="B9" s="53" t="str">
        <f t="shared" si="0"/>
        <v>08</v>
      </c>
      <c r="C9" s="54">
        <v>0.61933300000000002</v>
      </c>
      <c r="D9" s="54">
        <v>0.3</v>
      </c>
      <c r="E9" s="54">
        <v>1.4</v>
      </c>
      <c r="F9" s="54">
        <f t="shared" si="1"/>
        <v>2.3193329999999999</v>
      </c>
      <c r="G9" s="56">
        <f t="shared" si="2"/>
        <v>1.3519054391010676E-2</v>
      </c>
      <c r="H9" s="64" t="s">
        <v>84</v>
      </c>
      <c r="I9" s="65">
        <f>VLOOKUP(B9,'TEI actuel'!$A$3:$B$90,2,FALSE)</f>
        <v>0.17410400000000001</v>
      </c>
      <c r="J9" s="65">
        <f>VLOOKUP(B9,'TEI actuel'!$A$3:$C$90,3,FALSE)</f>
        <v>0.224159</v>
      </c>
      <c r="K9" s="65">
        <f>VLOOKUP(B9,'TEI actuel'!$A$3:$D$90,4,FALSE)</f>
        <v>1.0366169999999999</v>
      </c>
      <c r="L9" s="66">
        <f t="shared" si="3"/>
        <v>1.4348799999999999</v>
      </c>
      <c r="M9" s="55">
        <f t="shared" si="4"/>
        <v>8.3545563118248446E-3</v>
      </c>
      <c r="N9" s="64" t="s">
        <v>84</v>
      </c>
      <c r="O9" s="73"/>
      <c r="P9"/>
    </row>
    <row r="10" spans="1:17" ht="12" customHeight="1">
      <c r="A10" s="3" t="s">
        <v>7</v>
      </c>
      <c r="B10" s="53" t="str">
        <f t="shared" si="0"/>
        <v>10</v>
      </c>
      <c r="C10" s="54">
        <v>0</v>
      </c>
      <c r="D10" s="54">
        <v>0</v>
      </c>
      <c r="E10" s="54">
        <v>0.2</v>
      </c>
      <c r="F10" s="54">
        <f t="shared" si="1"/>
        <v>0.2</v>
      </c>
      <c r="G10" s="55">
        <f t="shared" si="2"/>
        <v>1.1657708824917058E-3</v>
      </c>
      <c r="H10" s="64" t="s">
        <v>86</v>
      </c>
      <c r="I10" s="65">
        <f>VLOOKUP(B10,'TEI actuel'!$A$3:$B$90,2,FALSE)</f>
        <v>4.1138000000000001E-2</v>
      </c>
      <c r="J10" s="65">
        <f>VLOOKUP(B10,'TEI actuel'!$A$3:$C$90,3,FALSE)</f>
        <v>5.6309999999999999E-2</v>
      </c>
      <c r="K10" s="65">
        <f>VLOOKUP(B10,'TEI actuel'!$A$3:$D$90,4,FALSE)</f>
        <v>0.24132200000000001</v>
      </c>
      <c r="L10" s="66">
        <f t="shared" si="3"/>
        <v>0.33877000000000002</v>
      </c>
      <c r="M10" s="55">
        <f t="shared" si="4"/>
        <v>1.9724806546588584E-3</v>
      </c>
      <c r="N10" s="64" t="s">
        <v>86</v>
      </c>
      <c r="O10" s="55">
        <f>VLOOKUP(N10,'europe ratio'!$U$12:$V$76,2,FALSE)</f>
        <v>1.05993661634004E-3</v>
      </c>
      <c r="P10"/>
    </row>
    <row r="11" spans="1:17" ht="12" customHeight="1">
      <c r="A11" s="3" t="s">
        <v>8</v>
      </c>
      <c r="B11" s="53" t="str">
        <f t="shared" si="0"/>
        <v>11</v>
      </c>
      <c r="C11" s="54">
        <v>0</v>
      </c>
      <c r="D11" s="54">
        <v>0</v>
      </c>
      <c r="E11" s="54">
        <v>0</v>
      </c>
      <c r="F11" s="54">
        <f t="shared" si="1"/>
        <v>0</v>
      </c>
      <c r="G11" s="55">
        <f t="shared" si="2"/>
        <v>0</v>
      </c>
      <c r="H11" s="64" t="s">
        <v>87</v>
      </c>
      <c r="I11" s="65">
        <f>VLOOKUP(B11,'TEI actuel'!$A$3:$B$90,2,FALSE)</f>
        <v>2.2567E-2</v>
      </c>
      <c r="J11" s="65">
        <f>VLOOKUP(B11,'TEI actuel'!$A$3:$C$90,3,FALSE)</f>
        <v>3.7517000000000002E-2</v>
      </c>
      <c r="K11" s="65">
        <f>VLOOKUP(B11,'TEI actuel'!$A$3:$D$90,4,FALSE)</f>
        <v>0.14021700000000001</v>
      </c>
      <c r="L11" s="66">
        <f t="shared" si="3"/>
        <v>0.20030100000000001</v>
      </c>
      <c r="M11" s="55">
        <f t="shared" si="4"/>
        <v>1.1662480373374974E-3</v>
      </c>
      <c r="N11" s="64" t="s">
        <v>87</v>
      </c>
      <c r="O11" s="73"/>
      <c r="P11"/>
    </row>
    <row r="12" spans="1:17" ht="12" customHeight="1">
      <c r="A12" s="3" t="s">
        <v>9</v>
      </c>
      <c r="B12" s="53" t="str">
        <f t="shared" si="0"/>
        <v>12</v>
      </c>
      <c r="C12" s="54">
        <v>0</v>
      </c>
      <c r="D12" s="54">
        <v>0</v>
      </c>
      <c r="E12" s="54">
        <v>0</v>
      </c>
      <c r="F12" s="54">
        <f t="shared" si="1"/>
        <v>0</v>
      </c>
      <c r="G12" s="55">
        <f t="shared" si="2"/>
        <v>0</v>
      </c>
      <c r="H12" s="64" t="s">
        <v>88</v>
      </c>
      <c r="I12" s="65">
        <f>VLOOKUP(B12,'TEI actuel'!$A$3:$B$90,2,FALSE)</f>
        <v>0</v>
      </c>
      <c r="J12" s="65">
        <f>VLOOKUP(B12,'TEI actuel'!$A$3:$C$90,3,FALSE)</f>
        <v>0</v>
      </c>
      <c r="K12" s="65">
        <f>VLOOKUP(B12,'TEI actuel'!$A$3:$D$90,4,FALSE)</f>
        <v>8.1539999999999998E-3</v>
      </c>
      <c r="L12" s="66">
        <f t="shared" si="3"/>
        <v>8.1539999999999998E-3</v>
      </c>
      <c r="M12" s="55">
        <f t="shared" si="4"/>
        <v>4.7476480379278955E-5</v>
      </c>
      <c r="N12" s="64" t="s">
        <v>88</v>
      </c>
      <c r="O12" s="73"/>
      <c r="P12"/>
    </row>
    <row r="13" spans="1:17" ht="12" customHeight="1">
      <c r="A13" s="3" t="s">
        <v>10</v>
      </c>
      <c r="B13" s="53" t="str">
        <f t="shared" si="0"/>
        <v>13</v>
      </c>
      <c r="C13" s="54">
        <v>0</v>
      </c>
      <c r="D13" s="54">
        <v>0</v>
      </c>
      <c r="E13" s="54">
        <v>0</v>
      </c>
      <c r="F13" s="54">
        <f t="shared" si="1"/>
        <v>0</v>
      </c>
      <c r="G13" s="55">
        <f t="shared" si="2"/>
        <v>0</v>
      </c>
      <c r="H13" s="64" t="s">
        <v>89</v>
      </c>
      <c r="I13" s="65">
        <f>VLOOKUP(B13,'TEI actuel'!$A$3:$B$90,2,FALSE)</f>
        <v>6.4072999999999991E-2</v>
      </c>
      <c r="J13" s="65">
        <f>VLOOKUP(B13,'TEI actuel'!$A$3:$C$90,3,FALSE)</f>
        <v>0.14477400000000001</v>
      </c>
      <c r="K13" s="65">
        <f>VLOOKUP(B13,'TEI actuel'!$A$3:$D$90,4,FALSE)</f>
        <v>0.41625099999999998</v>
      </c>
      <c r="L13" s="66">
        <f t="shared" si="3"/>
        <v>0.62509799999999993</v>
      </c>
      <c r="M13" s="55">
        <f t="shared" si="4"/>
        <v>3.6396189516956722E-3</v>
      </c>
      <c r="N13" s="64" t="s">
        <v>89</v>
      </c>
      <c r="O13" s="55">
        <f>VLOOKUP(N13,'europe ratio'!$U$12:$V$76,2,FALSE)</f>
        <v>3.387254640575944E-3</v>
      </c>
      <c r="P13"/>
    </row>
    <row r="14" spans="1:17" ht="12" customHeight="1">
      <c r="A14" s="3" t="s">
        <v>11</v>
      </c>
      <c r="B14" s="53" t="str">
        <f t="shared" si="0"/>
        <v>14</v>
      </c>
      <c r="C14" s="54">
        <v>4.2526000000000001E-2</v>
      </c>
      <c r="D14" s="54">
        <v>5.4342000000000001E-2</v>
      </c>
      <c r="E14" s="54">
        <v>0.14394499999999999</v>
      </c>
      <c r="F14" s="54">
        <f t="shared" si="1"/>
        <v>0.240813</v>
      </c>
      <c r="G14" s="55">
        <f t="shared" si="2"/>
        <v>1.4036639176273757E-3</v>
      </c>
      <c r="H14" s="64" t="s">
        <v>90</v>
      </c>
      <c r="I14" s="65">
        <f>VLOOKUP(B14,'TEI actuel'!$A$3:$B$90,2,FALSE)</f>
        <v>3.1279000000000001E-2</v>
      </c>
      <c r="J14" s="65">
        <f>VLOOKUP(B14,'TEI actuel'!$A$3:$C$90,3,FALSE)</f>
        <v>4.7823999999999998E-2</v>
      </c>
      <c r="K14" s="65">
        <f>VLOOKUP(B14,'TEI actuel'!$A$3:$D$90,4,FALSE)</f>
        <v>0.20858000000000002</v>
      </c>
      <c r="L14" s="66">
        <f t="shared" si="3"/>
        <v>0.28768300000000002</v>
      </c>
      <c r="M14" s="55">
        <f t="shared" si="4"/>
        <v>1.6750277538572613E-3</v>
      </c>
      <c r="N14" s="64" t="s">
        <v>90</v>
      </c>
      <c r="O14" s="73"/>
      <c r="P14"/>
    </row>
    <row r="15" spans="1:17" ht="12" customHeight="1">
      <c r="B15" s="57">
        <v>15</v>
      </c>
      <c r="C15"/>
      <c r="D15"/>
      <c r="E15"/>
      <c r="F15"/>
      <c r="G15"/>
      <c r="H15" s="67">
        <v>15</v>
      </c>
      <c r="I15" s="68">
        <f>'TEI actuel'!B16</f>
        <v>1.4188000000000001E-2</v>
      </c>
      <c r="J15" s="68">
        <f>'TEI actuel'!C16</f>
        <v>5.489E-3</v>
      </c>
      <c r="K15" s="68">
        <f>'TEI actuel'!D16</f>
        <v>8.3600999999999995E-2</v>
      </c>
      <c r="L15" s="66">
        <f t="shared" si="3"/>
        <v>0.10327799999999999</v>
      </c>
      <c r="M15" s="55">
        <f t="shared" si="4"/>
        <v>6.0133381660671715E-4</v>
      </c>
      <c r="N15" s="67">
        <v>15</v>
      </c>
      <c r="O15" s="73"/>
      <c r="P15"/>
    </row>
    <row r="16" spans="1:17" ht="12" customHeight="1">
      <c r="A16" s="3" t="s">
        <v>12</v>
      </c>
      <c r="B16" s="53" t="str">
        <f t="shared" ref="B16:B46" si="5">MID(A16:A79,7,2)</f>
        <v>16</v>
      </c>
      <c r="C16" s="54">
        <v>1.6860850000000001</v>
      </c>
      <c r="D16" s="54">
        <v>0.23105300000000001</v>
      </c>
      <c r="E16" s="54">
        <v>4.2297710000000004</v>
      </c>
      <c r="F16" s="54">
        <f t="shared" si="1"/>
        <v>6.1469090000000008</v>
      </c>
      <c r="G16" s="56">
        <f t="shared" si="2"/>
        <v>3.5829437647631045E-2</v>
      </c>
      <c r="H16" s="64" t="s">
        <v>92</v>
      </c>
      <c r="I16" s="65">
        <f>VLOOKUP(B16,'TEI actuel'!$A$3:$B$90,2,FALSE)</f>
        <v>0.63768899999999995</v>
      </c>
      <c r="J16" s="65">
        <f>VLOOKUP(B16,'TEI actuel'!$A$3:$C$90,3,FALSE)</f>
        <v>0.82176000000000005</v>
      </c>
      <c r="K16" s="65">
        <f>VLOOKUP(B16,'TEI actuel'!$A$3:$D$90,4,FALSE)</f>
        <v>3.9973749999999999</v>
      </c>
      <c r="L16" s="66">
        <f t="shared" si="3"/>
        <v>5.4568240000000001</v>
      </c>
      <c r="M16" s="55">
        <f t="shared" si="4"/>
        <v>3.1772234188027777E-2</v>
      </c>
      <c r="N16" s="64" t="s">
        <v>92</v>
      </c>
      <c r="O16" s="55">
        <f>VLOOKUP(N16,'europe ratio'!$U$12:$V$76,2,FALSE)</f>
        <v>4.1244154820135846E-2</v>
      </c>
      <c r="P16"/>
    </row>
    <row r="17" spans="1:16" ht="12" customHeight="1">
      <c r="A17" s="3" t="s">
        <v>13</v>
      </c>
      <c r="B17" s="53" t="str">
        <f t="shared" si="5"/>
        <v>17</v>
      </c>
      <c r="C17" s="54">
        <v>0.301033</v>
      </c>
      <c r="D17" s="54">
        <v>0.238071</v>
      </c>
      <c r="E17" s="54">
        <v>0.39688899999999999</v>
      </c>
      <c r="F17" s="54">
        <f t="shared" si="1"/>
        <v>0.93599300000000007</v>
      </c>
      <c r="G17" s="55">
        <f t="shared" si="2"/>
        <v>5.4557669280802957E-3</v>
      </c>
      <c r="H17" s="64" t="s">
        <v>93</v>
      </c>
      <c r="I17" s="65">
        <f>VLOOKUP(B17,'TEI actuel'!$A$3:$B$90,2,FALSE)</f>
        <v>3.9509999999999997E-2</v>
      </c>
      <c r="J17" s="65">
        <f>VLOOKUP(B17,'TEI actuel'!$A$3:$C$90,3,FALSE)</f>
        <v>8.4569000000000005E-2</v>
      </c>
      <c r="K17" s="65">
        <f>VLOOKUP(B17,'TEI actuel'!$A$3:$D$90,4,FALSE)</f>
        <v>0.30657000000000001</v>
      </c>
      <c r="L17" s="66">
        <f t="shared" si="3"/>
        <v>0.430649</v>
      </c>
      <c r="M17" s="55">
        <f t="shared" si="4"/>
        <v>2.5074440518587323E-3</v>
      </c>
      <c r="N17" s="64" t="s">
        <v>93</v>
      </c>
      <c r="O17" s="55">
        <f>VLOOKUP(N17,'europe ratio'!$U$12:$V$76,2,FALSE)</f>
        <v>1.9899413890103771E-3</v>
      </c>
      <c r="P17"/>
    </row>
    <row r="18" spans="1:16" ht="12" customHeight="1">
      <c r="A18" s="3" t="s">
        <v>14</v>
      </c>
      <c r="B18" s="53" t="str">
        <f t="shared" si="5"/>
        <v>18</v>
      </c>
      <c r="C18" s="54">
        <v>0</v>
      </c>
      <c r="D18" s="54">
        <v>0</v>
      </c>
      <c r="E18" s="54">
        <v>0</v>
      </c>
      <c r="F18" s="54">
        <f t="shared" si="1"/>
        <v>0</v>
      </c>
      <c r="G18" s="55">
        <f t="shared" si="2"/>
        <v>0</v>
      </c>
      <c r="H18" s="64" t="s">
        <v>94</v>
      </c>
      <c r="I18" s="65">
        <f>VLOOKUP(B18,'TEI actuel'!$A$3:$B$90,2,FALSE)</f>
        <v>8.8079999999999999E-3</v>
      </c>
      <c r="J18" s="65">
        <f>VLOOKUP(B18,'TEI actuel'!$A$3:$C$90,3,FALSE)</f>
        <v>7.8230000000000001E-3</v>
      </c>
      <c r="K18" s="65">
        <f>VLOOKUP(B18,'TEI actuel'!$A$3:$D$90,4,FALSE)</f>
        <v>4.4500999999999999E-2</v>
      </c>
      <c r="L18" s="66">
        <f t="shared" si="3"/>
        <v>6.1131999999999999E-2</v>
      </c>
      <c r="M18" s="55">
        <f t="shared" si="4"/>
        <v>3.5593968586535208E-4</v>
      </c>
      <c r="N18" s="64" t="s">
        <v>94</v>
      </c>
      <c r="O18" s="55">
        <f>VLOOKUP(N18,'europe ratio'!$U$12:$V$76,2,FALSE)</f>
        <v>3.96337303781526E-4</v>
      </c>
      <c r="P18"/>
    </row>
    <row r="19" spans="1:16" ht="12" customHeight="1">
      <c r="A19" s="3" t="s">
        <v>15</v>
      </c>
      <c r="B19" s="53" t="str">
        <f t="shared" si="5"/>
        <v>19</v>
      </c>
      <c r="C19" s="54">
        <v>0.336343</v>
      </c>
      <c r="D19" s="54">
        <v>1.052637</v>
      </c>
      <c r="E19" s="54">
        <v>1.6854800000000001</v>
      </c>
      <c r="F19" s="54">
        <f t="shared" si="1"/>
        <v>3.0744600000000002</v>
      </c>
      <c r="G19" s="56">
        <f t="shared" si="2"/>
        <v>1.7920579736927247E-2</v>
      </c>
      <c r="H19" s="64" t="s">
        <v>95</v>
      </c>
      <c r="I19" s="65">
        <f>VLOOKUP(B19,'TEI actuel'!$A$3:$B$90,2,FALSE)</f>
        <v>0.179647</v>
      </c>
      <c r="J19" s="65">
        <f>VLOOKUP(B19,'TEI actuel'!$A$3:$C$90,3,FALSE)</f>
        <v>0.85520099999999999</v>
      </c>
      <c r="K19" s="65">
        <f>VLOOKUP(B19,'TEI actuel'!$A$3:$D$90,4,FALSE)</f>
        <v>1.354123</v>
      </c>
      <c r="L19" s="66">
        <f t="shared" si="3"/>
        <v>2.3889709999999997</v>
      </c>
      <c r="M19" s="55">
        <f t="shared" si="4"/>
        <v>1.3909729557047635E-2</v>
      </c>
      <c r="N19" s="64" t="s">
        <v>95</v>
      </c>
      <c r="O19" s="55">
        <f>VLOOKUP(N19,'europe ratio'!$U$12:$V$76,2,FALSE)</f>
        <v>2.0607873762422482E-2</v>
      </c>
      <c r="P19"/>
    </row>
    <row r="20" spans="1:16" ht="12" customHeight="1">
      <c r="A20" s="3" t="s">
        <v>16</v>
      </c>
      <c r="B20" s="53" t="str">
        <f t="shared" si="5"/>
        <v>20</v>
      </c>
      <c r="C20" s="54">
        <v>0.18994900000000001</v>
      </c>
      <c r="D20" s="54">
        <v>0.46579100000000001</v>
      </c>
      <c r="E20" s="54">
        <v>2.7960389999999999</v>
      </c>
      <c r="F20" s="54">
        <f t="shared" si="1"/>
        <v>3.4517790000000002</v>
      </c>
      <c r="G20" s="55">
        <f t="shared" si="2"/>
        <v>2.011991725498169E-2</v>
      </c>
      <c r="H20" s="64" t="s">
        <v>96</v>
      </c>
      <c r="I20" s="65">
        <f>VLOOKUP(B20,'TEI actuel'!$A$3:$B$90,2,FALSE)</f>
        <v>0.289634</v>
      </c>
      <c r="J20" s="65">
        <f>VLOOKUP(B20,'TEI actuel'!$A$3:$C$90,3,FALSE)</f>
        <v>0.37994699999999998</v>
      </c>
      <c r="K20" s="65">
        <f>VLOOKUP(B20,'TEI actuel'!$A$3:$D$90,4,FALSE)</f>
        <v>2.916995</v>
      </c>
      <c r="L20" s="66">
        <f t="shared" si="3"/>
        <v>3.586576</v>
      </c>
      <c r="M20" s="55">
        <f t="shared" si="4"/>
        <v>2.0882757553690557E-2</v>
      </c>
      <c r="N20" s="64" t="s">
        <v>96</v>
      </c>
      <c r="O20" s="55">
        <f>VLOOKUP(N20,'europe ratio'!$U$12:$V$76,2,FALSE)</f>
        <v>1.5548843205142986E-2</v>
      </c>
      <c r="P20"/>
    </row>
    <row r="21" spans="1:16" ht="12" customHeight="1">
      <c r="A21" s="3" t="s">
        <v>17</v>
      </c>
      <c r="B21" s="53" t="str">
        <f t="shared" si="5"/>
        <v>21</v>
      </c>
      <c r="C21" s="54">
        <v>0</v>
      </c>
      <c r="D21" s="54">
        <v>0</v>
      </c>
      <c r="E21" s="54">
        <v>0</v>
      </c>
      <c r="F21" s="54">
        <f t="shared" si="1"/>
        <v>0</v>
      </c>
      <c r="G21" s="55">
        <f t="shared" si="2"/>
        <v>0</v>
      </c>
      <c r="H21" s="64" t="s">
        <v>97</v>
      </c>
      <c r="I21" s="65">
        <f>VLOOKUP(B21,'TEI actuel'!$A$3:$B$90,2,FALSE)</f>
        <v>0</v>
      </c>
      <c r="J21" s="65">
        <f>VLOOKUP(B21,'TEI actuel'!$A$3:$C$90,3,FALSE)</f>
        <v>2.532E-3</v>
      </c>
      <c r="K21" s="65">
        <f>VLOOKUP(B21,'TEI actuel'!$A$3:$D$90,4,FALSE)</f>
        <v>2.1689999999999999E-3</v>
      </c>
      <c r="L21" s="66">
        <f t="shared" si="3"/>
        <v>4.7010000000000003E-3</v>
      </c>
      <c r="M21" s="55">
        <f t="shared" si="4"/>
        <v>2.737146606119578E-5</v>
      </c>
      <c r="N21" s="64" t="s">
        <v>97</v>
      </c>
      <c r="O21" s="55">
        <f>VLOOKUP(N21,'europe ratio'!$U$12:$V$76,2,FALSE)</f>
        <v>1.194461819884476E-5</v>
      </c>
      <c r="P21"/>
    </row>
    <row r="22" spans="1:16" ht="12" customHeight="1">
      <c r="A22" s="3" t="s">
        <v>18</v>
      </c>
      <c r="B22" s="53" t="str">
        <f t="shared" si="5"/>
        <v>22</v>
      </c>
      <c r="C22" s="54">
        <v>0.98221700000000001</v>
      </c>
      <c r="D22" s="54">
        <v>1.1010979999999999</v>
      </c>
      <c r="E22" s="54">
        <v>3.1166140000000002</v>
      </c>
      <c r="F22" s="54">
        <f t="shared" si="1"/>
        <v>5.199929</v>
      </c>
      <c r="G22" s="55">
        <f t="shared" si="2"/>
        <v>3.0309629096121064E-2</v>
      </c>
      <c r="H22" s="64" t="s">
        <v>98</v>
      </c>
      <c r="I22" s="65">
        <f>VLOOKUP(B22,'TEI actuel'!$A$3:$B$90,2,FALSE)</f>
        <v>0.62386900000000001</v>
      </c>
      <c r="J22" s="65">
        <f>VLOOKUP(B22,'TEI actuel'!$A$3:$C$90,3,FALSE)</f>
        <v>0.70668600000000004</v>
      </c>
      <c r="K22" s="65">
        <f>VLOOKUP(B22,'TEI actuel'!$A$3:$D$90,4,FALSE)</f>
        <v>4.4457420000000001</v>
      </c>
      <c r="L22" s="66">
        <f t="shared" si="3"/>
        <v>5.7762969999999996</v>
      </c>
      <c r="M22" s="55">
        <f t="shared" si="4"/>
        <v>3.3632358497104227E-2</v>
      </c>
      <c r="N22" s="64" t="s">
        <v>98</v>
      </c>
      <c r="O22" s="55">
        <f>VLOOKUP(N22,'europe ratio'!$U$12:$V$76,2,FALSE)</f>
        <v>4.2495591245187862E-2</v>
      </c>
      <c r="P22"/>
    </row>
    <row r="23" spans="1:16" ht="12" customHeight="1">
      <c r="A23" s="3" t="s">
        <v>19</v>
      </c>
      <c r="B23" s="53" t="str">
        <f t="shared" si="5"/>
        <v>23</v>
      </c>
      <c r="C23" s="54">
        <v>3.3507920000000002</v>
      </c>
      <c r="D23" s="54">
        <v>2.5561069999999999</v>
      </c>
      <c r="E23" s="54">
        <v>11.967167</v>
      </c>
      <c r="F23" s="54">
        <f t="shared" si="1"/>
        <v>17.874065999999999</v>
      </c>
      <c r="G23" s="55">
        <f t="shared" si="2"/>
        <v>0.10418532847267496</v>
      </c>
      <c r="H23" s="64" t="s">
        <v>99</v>
      </c>
      <c r="I23" s="65">
        <f>VLOOKUP(B23,'TEI actuel'!$A$3:$B$90,2,FALSE)</f>
        <v>2.344929</v>
      </c>
      <c r="J23" s="65">
        <f>VLOOKUP(B23,'TEI actuel'!$A$3:$C$90,3,FALSE)</f>
        <v>3.0947439999999999</v>
      </c>
      <c r="K23" s="65">
        <f>VLOOKUP(B23,'TEI actuel'!$A$3:$D$90,4,FALSE)</f>
        <v>13.222290000000001</v>
      </c>
      <c r="L23" s="66">
        <f t="shared" si="3"/>
        <v>18.661963</v>
      </c>
      <c r="M23" s="55">
        <f t="shared" si="4"/>
        <v>0.10865885702824746</v>
      </c>
      <c r="N23" s="64" t="s">
        <v>99</v>
      </c>
      <c r="O23" s="55">
        <f>VLOOKUP(N23,'europe ratio'!$U$12:$V$76,2,FALSE)</f>
        <v>0.10371429150977199</v>
      </c>
      <c r="P23"/>
    </row>
    <row r="24" spans="1:16" ht="12" customHeight="1">
      <c r="A24" s="3" t="s">
        <v>20</v>
      </c>
      <c r="B24" s="53" t="str">
        <f t="shared" si="5"/>
        <v>24</v>
      </c>
      <c r="C24" s="54">
        <v>1.921395</v>
      </c>
      <c r="D24" s="54">
        <v>1.377985</v>
      </c>
      <c r="E24" s="54">
        <v>4.0488049999999998</v>
      </c>
      <c r="F24" s="54">
        <f t="shared" si="1"/>
        <v>7.348185</v>
      </c>
      <c r="G24" s="55">
        <f t="shared" si="2"/>
        <v>4.2831500560811572E-2</v>
      </c>
      <c r="H24" s="64" t="s">
        <v>100</v>
      </c>
      <c r="I24" s="65">
        <f>VLOOKUP(B24,'TEI actuel'!$A$3:$B$90,2,FALSE)</f>
        <v>0.42281099999999999</v>
      </c>
      <c r="J24" s="65">
        <f>VLOOKUP(B24,'TEI actuel'!$A$3:$C$90,3,FALSE)</f>
        <v>0.83306899999999995</v>
      </c>
      <c r="K24" s="65">
        <f>VLOOKUP(B24,'TEI actuel'!$A$3:$D$90,4,FALSE)</f>
        <v>3.9770780000000001</v>
      </c>
      <c r="L24" s="66">
        <f t="shared" si="3"/>
        <v>5.232958</v>
      </c>
      <c r="M24" s="55">
        <f t="shared" si="4"/>
        <v>3.0468779471742806E-2</v>
      </c>
      <c r="N24" s="64" t="s">
        <v>100</v>
      </c>
      <c r="O24" s="55">
        <f>VLOOKUP(N24,'europe ratio'!$U$12:$V$76,2,FALSE)</f>
        <v>2.3609926231864056E-2</v>
      </c>
      <c r="P24"/>
    </row>
    <row r="25" spans="1:16" ht="12" customHeight="1">
      <c r="A25" s="3" t="s">
        <v>21</v>
      </c>
      <c r="B25" s="53" t="str">
        <f t="shared" si="5"/>
        <v>25</v>
      </c>
      <c r="C25" s="54">
        <v>1.709543</v>
      </c>
      <c r="D25" s="54">
        <v>1.0221530000000001</v>
      </c>
      <c r="E25" s="54">
        <v>11.659551</v>
      </c>
      <c r="F25" s="54">
        <f t="shared" si="1"/>
        <v>14.391247</v>
      </c>
      <c r="G25" s="55">
        <f t="shared" si="2"/>
        <v>8.3884483576730562E-2</v>
      </c>
      <c r="H25" s="64" t="s">
        <v>101</v>
      </c>
      <c r="I25" s="65">
        <f>VLOOKUP(B25,'TEI actuel'!$A$3:$B$90,2,FALSE)</f>
        <v>1.3827670000000001</v>
      </c>
      <c r="J25" s="65">
        <f>VLOOKUP(B25,'TEI actuel'!$A$3:$C$90,3,FALSE)</f>
        <v>2.916337</v>
      </c>
      <c r="K25" s="65">
        <f>VLOOKUP(B25,'TEI actuel'!$A$3:$D$90,4,FALSE)</f>
        <v>10.989834999999999</v>
      </c>
      <c r="L25" s="66">
        <f t="shared" si="3"/>
        <v>15.288938999999999</v>
      </c>
      <c r="M25" s="55">
        <f t="shared" si="4"/>
        <v>8.9019501159368741E-2</v>
      </c>
      <c r="N25" s="64" t="s">
        <v>101</v>
      </c>
      <c r="O25" s="55">
        <f>VLOOKUP(N25,'europe ratio'!$U$12:$V$76,2,FALSE)</f>
        <v>7.1939103343208285E-2</v>
      </c>
      <c r="P25"/>
    </row>
    <row r="26" spans="1:16" ht="12" customHeight="1">
      <c r="A26" s="3" t="s">
        <v>22</v>
      </c>
      <c r="B26" s="53" t="str">
        <f t="shared" si="5"/>
        <v>26</v>
      </c>
      <c r="C26" s="54">
        <v>0.23402100000000001</v>
      </c>
      <c r="D26" s="54">
        <v>0.25877299999999998</v>
      </c>
      <c r="E26" s="54">
        <v>1.121108</v>
      </c>
      <c r="F26" s="54">
        <f t="shared" si="1"/>
        <v>1.6139019999999999</v>
      </c>
      <c r="G26" s="55">
        <f t="shared" si="2"/>
        <v>9.4071997939756437E-3</v>
      </c>
      <c r="H26" s="64" t="s">
        <v>102</v>
      </c>
      <c r="I26" s="65">
        <f>VLOOKUP(B26,'TEI actuel'!$A$3:$B$90,2,FALSE)</f>
        <v>0.18367599999999998</v>
      </c>
      <c r="J26" s="65">
        <f>VLOOKUP(B26,'TEI actuel'!$A$3:$C$90,3,FALSE)</f>
        <v>0.37877899999999998</v>
      </c>
      <c r="K26" s="65">
        <f>VLOOKUP(B26,'TEI actuel'!$A$3:$D$90,4,FALSE)</f>
        <v>1.6475850000000001</v>
      </c>
      <c r="L26" s="66">
        <f t="shared" si="3"/>
        <v>2.2100400000000002</v>
      </c>
      <c r="M26" s="55">
        <f t="shared" si="4"/>
        <v>1.2867907860856226E-2</v>
      </c>
      <c r="N26" s="64" t="s">
        <v>102</v>
      </c>
      <c r="O26" s="55">
        <f>VLOOKUP(N26,'europe ratio'!$U$12:$V$76,2,FALSE)</f>
        <v>8.1234604773150389E-3</v>
      </c>
      <c r="P26"/>
    </row>
    <row r="27" spans="1:16" ht="12" customHeight="1">
      <c r="A27" s="3" t="s">
        <v>23</v>
      </c>
      <c r="B27" s="53" t="str">
        <f t="shared" si="5"/>
        <v>27</v>
      </c>
      <c r="C27" s="54">
        <v>0.63891799999999999</v>
      </c>
      <c r="D27" s="54">
        <v>0.33640500000000001</v>
      </c>
      <c r="E27" s="54">
        <v>4.3072800000000004</v>
      </c>
      <c r="F27" s="54">
        <f t="shared" si="1"/>
        <v>5.2826029999999999</v>
      </c>
      <c r="G27" s="55">
        <f t="shared" si="2"/>
        <v>3.0791523805816661E-2</v>
      </c>
      <c r="H27" s="64" t="s">
        <v>103</v>
      </c>
      <c r="I27" s="65">
        <f>VLOOKUP(B27,'TEI actuel'!$A$3:$B$90,2,FALSE)</f>
        <v>0.54296699999999998</v>
      </c>
      <c r="J27" s="65">
        <f>VLOOKUP(B27,'TEI actuel'!$A$3:$C$90,3,FALSE)</f>
        <v>1.0041340000000001</v>
      </c>
      <c r="K27" s="65">
        <f>VLOOKUP(B27,'TEI actuel'!$A$3:$D$90,4,FALSE)</f>
        <v>4.0093069999999997</v>
      </c>
      <c r="L27" s="66">
        <f t="shared" si="3"/>
        <v>5.5564079999999993</v>
      </c>
      <c r="M27" s="55">
        <f t="shared" si="4"/>
        <v>3.2352059773273066E-2</v>
      </c>
      <c r="N27" s="64" t="s">
        <v>103</v>
      </c>
      <c r="O27" s="55">
        <f>VLOOKUP(N27,'europe ratio'!$U$12:$V$76,2,FALSE)</f>
        <v>3.9183166955030213E-2</v>
      </c>
      <c r="P27"/>
    </row>
    <row r="28" spans="1:16" ht="12" customHeight="1">
      <c r="A28" s="3" t="s">
        <v>24</v>
      </c>
      <c r="B28" s="53" t="str">
        <f t="shared" si="5"/>
        <v>28</v>
      </c>
      <c r="C28" s="54">
        <v>8.5050000000000004E-3</v>
      </c>
      <c r="D28" s="54">
        <v>0.36228199999999999</v>
      </c>
      <c r="E28" s="54">
        <v>4.9550179999999999</v>
      </c>
      <c r="F28" s="54">
        <f t="shared" si="1"/>
        <v>5.3258049999999999</v>
      </c>
      <c r="G28" s="55">
        <f t="shared" si="2"/>
        <v>3.1043341974143691E-2</v>
      </c>
      <c r="H28" s="64" t="s">
        <v>104</v>
      </c>
      <c r="I28" s="65">
        <f>VLOOKUP(B28,'TEI actuel'!$A$3:$B$90,2,FALSE)</f>
        <v>0.70041300000000006</v>
      </c>
      <c r="J28" s="65">
        <f>VLOOKUP(B28,'TEI actuel'!$A$3:$C$90,3,FALSE)</f>
        <v>0.95822200000000002</v>
      </c>
      <c r="K28" s="65">
        <f>VLOOKUP(B28,'TEI actuel'!$A$3:$D$90,4,FALSE)</f>
        <v>5.9078900000000001</v>
      </c>
      <c r="L28" s="66">
        <f t="shared" si="3"/>
        <v>7.5665250000000004</v>
      </c>
      <c r="M28" s="55">
        <f t="shared" si="4"/>
        <v>4.4055920493233224E-2</v>
      </c>
      <c r="N28" s="64" t="s">
        <v>104</v>
      </c>
      <c r="O28" s="55">
        <f>VLOOKUP(N28,'europe ratio'!$U$12:$V$76,2,FALSE)</f>
        <v>2.4167840616812937E-2</v>
      </c>
      <c r="P28"/>
    </row>
    <row r="29" spans="1:16" ht="12" customHeight="1">
      <c r="A29" s="3" t="s">
        <v>25</v>
      </c>
      <c r="B29" s="53" t="str">
        <f t="shared" si="5"/>
        <v>29</v>
      </c>
      <c r="C29" s="54">
        <v>0</v>
      </c>
      <c r="D29" s="54">
        <v>2.5877000000000001E-2</v>
      </c>
      <c r="E29" s="54">
        <v>0.2</v>
      </c>
      <c r="F29" s="54">
        <f t="shared" si="1"/>
        <v>0.22587700000000002</v>
      </c>
      <c r="G29" s="55">
        <f t="shared" si="2"/>
        <v>1.3166041481228951E-3</v>
      </c>
      <c r="H29" s="64" t="s">
        <v>105</v>
      </c>
      <c r="I29" s="65">
        <f>VLOOKUP(B29,'TEI actuel'!$A$3:$B$90,2,FALSE)</f>
        <v>9.3559999999999997E-3</v>
      </c>
      <c r="J29" s="65">
        <f>VLOOKUP(B29,'TEI actuel'!$A$3:$C$90,3,FALSE)</f>
        <v>2.6317E-2</v>
      </c>
      <c r="K29" s="65">
        <f>VLOOKUP(B29,'TEI actuel'!$A$3:$D$90,4,FALSE)</f>
        <v>0.19841999999999999</v>
      </c>
      <c r="L29" s="66">
        <f t="shared" si="3"/>
        <v>0.234093</v>
      </c>
      <c r="M29" s="55">
        <f t="shared" si="4"/>
        <v>1.3630011922279308E-3</v>
      </c>
      <c r="N29" s="64" t="s">
        <v>105</v>
      </c>
      <c r="O29" s="55">
        <f>VLOOKUP(N29,'europe ratio'!$U$12:$V$76,2,FALSE)</f>
        <v>3.220848883966506E-3</v>
      </c>
      <c r="P29"/>
    </row>
    <row r="30" spans="1:16" ht="12" customHeight="1">
      <c r="A30" s="3" t="s">
        <v>26</v>
      </c>
      <c r="B30" s="53" t="str">
        <f t="shared" si="5"/>
        <v>30</v>
      </c>
      <c r="C30" s="54">
        <v>0</v>
      </c>
      <c r="D30" s="54">
        <v>0</v>
      </c>
      <c r="E30" s="54">
        <v>2.2145000000000001E-2</v>
      </c>
      <c r="F30" s="54">
        <f t="shared" si="1"/>
        <v>2.2145000000000001E-2</v>
      </c>
      <c r="G30" s="55">
        <f t="shared" si="2"/>
        <v>1.2907998096389411E-4</v>
      </c>
      <c r="H30" s="64" t="s">
        <v>106</v>
      </c>
      <c r="I30" s="65">
        <f>VLOOKUP(B30,'TEI actuel'!$A$3:$B$90,2,FALSE)</f>
        <v>0</v>
      </c>
      <c r="J30" s="65">
        <f>VLOOKUP(B30,'TEI actuel'!$A$3:$C$90,3,FALSE)</f>
        <v>1.5799999999999999E-4</v>
      </c>
      <c r="K30" s="65">
        <f>VLOOKUP(B30,'TEI actuel'!$A$3:$D$90,4,FALSE)</f>
        <v>7.4269999999999996E-3</v>
      </c>
      <c r="L30" s="66">
        <f t="shared" si="3"/>
        <v>7.5849999999999997E-3</v>
      </c>
      <c r="M30" s="55">
        <f t="shared" si="4"/>
        <v>4.4163490762427133E-5</v>
      </c>
      <c r="N30" s="64" t="s">
        <v>106</v>
      </c>
      <c r="O30" s="55">
        <f>VLOOKUP(N30,'europe ratio'!$U$12:$V$76,2,FALSE)</f>
        <v>2.1233935535676834E-4</v>
      </c>
      <c r="P30"/>
    </row>
    <row r="31" spans="1:16" ht="12" customHeight="1">
      <c r="A31" s="3" t="s">
        <v>27</v>
      </c>
      <c r="B31" s="53" t="str">
        <f t="shared" si="5"/>
        <v>31</v>
      </c>
      <c r="C31" s="54">
        <v>0.38840400000000003</v>
      </c>
      <c r="D31" s="54">
        <v>0</v>
      </c>
      <c r="E31" s="54">
        <v>0</v>
      </c>
      <c r="F31" s="54">
        <f t="shared" si="1"/>
        <v>0.38840400000000003</v>
      </c>
      <c r="G31" s="55">
        <f t="shared" si="2"/>
        <v>2.2639503692165426E-3</v>
      </c>
      <c r="H31" s="64" t="s">
        <v>107</v>
      </c>
      <c r="I31" s="65">
        <f>VLOOKUP(B31,'TEI actuel'!$A$3:$B$90,2,FALSE)</f>
        <v>1.1147000000000001E-2</v>
      </c>
      <c r="J31" s="65">
        <f>VLOOKUP(B31,'TEI actuel'!$A$3:$C$90,3,FALSE)</f>
        <v>1.5987999999999999E-2</v>
      </c>
      <c r="K31" s="65">
        <f>VLOOKUP(B31,'TEI actuel'!$A$3:$D$90,4,FALSE)</f>
        <v>0.12848300000000001</v>
      </c>
      <c r="L31" s="66">
        <f t="shared" si="3"/>
        <v>0.15561800000000001</v>
      </c>
      <c r="M31" s="55">
        <f t="shared" si="4"/>
        <v>9.0608228153821841E-4</v>
      </c>
      <c r="N31" s="64" t="s">
        <v>107</v>
      </c>
      <c r="O31" s="55">
        <f>VLOOKUP(N31,'europe ratio'!$U$12:$V$76,2,FALSE)</f>
        <v>5.3587190512377541E-3</v>
      </c>
      <c r="P31"/>
    </row>
    <row r="32" spans="1:16" ht="12" customHeight="1">
      <c r="A32" s="3" t="s">
        <v>28</v>
      </c>
      <c r="B32" s="53" t="str">
        <f t="shared" si="5"/>
        <v>32</v>
      </c>
      <c r="C32" s="54">
        <v>0</v>
      </c>
      <c r="D32" s="54">
        <v>0</v>
      </c>
      <c r="E32" s="54">
        <v>0.3</v>
      </c>
      <c r="F32" s="54">
        <f t="shared" si="1"/>
        <v>0.3</v>
      </c>
      <c r="G32" s="55">
        <f t="shared" si="2"/>
        <v>1.7486563237375586E-3</v>
      </c>
      <c r="H32" s="64" t="s">
        <v>108</v>
      </c>
      <c r="I32" s="65">
        <f>VLOOKUP(B32,'TEI actuel'!$A$3:$B$90,2,FALSE)</f>
        <v>4.6353999999999999E-2</v>
      </c>
      <c r="J32" s="65">
        <f>VLOOKUP(B32,'TEI actuel'!$A$3:$C$90,3,FALSE)</f>
        <v>6.5197000000000005E-2</v>
      </c>
      <c r="K32" s="65">
        <f>VLOOKUP(B32,'TEI actuel'!$A$3:$D$90,4,FALSE)</f>
        <v>0.33128800000000003</v>
      </c>
      <c r="L32" s="66">
        <f t="shared" si="3"/>
        <v>0.44283900000000004</v>
      </c>
      <c r="M32" s="55">
        <f t="shared" si="4"/>
        <v>2.5784200508559619E-3</v>
      </c>
      <c r="N32" s="64" t="s">
        <v>108</v>
      </c>
      <c r="O32" s="73"/>
      <c r="P32"/>
    </row>
    <row r="33" spans="1:17" ht="12" customHeight="1">
      <c r="A33" s="3" t="s">
        <v>29</v>
      </c>
      <c r="B33" s="53" t="str">
        <f t="shared" si="5"/>
        <v>33</v>
      </c>
      <c r="C33" s="54">
        <v>0.22964000000000001</v>
      </c>
      <c r="D33" s="54">
        <v>0.26061600000000001</v>
      </c>
      <c r="E33" s="54">
        <v>1.085124</v>
      </c>
      <c r="F33" s="54">
        <f t="shared" si="1"/>
        <v>1.57538</v>
      </c>
      <c r="G33" s="55">
        <f t="shared" si="2"/>
        <v>9.1826606642989167E-3</v>
      </c>
      <c r="H33" s="64" t="s">
        <v>109</v>
      </c>
      <c r="I33" s="65">
        <f>VLOOKUP(B33,'TEI actuel'!$A$3:$B$90,2,FALSE)</f>
        <v>0.19647100000000001</v>
      </c>
      <c r="J33" s="65">
        <f>VLOOKUP(B33,'TEI actuel'!$A$3:$C$90,3,FALSE)</f>
        <v>0.39439200000000002</v>
      </c>
      <c r="K33" s="65">
        <f>VLOOKUP(B33,'TEI actuel'!$A$3:$D$90,4,FALSE)</f>
        <v>1.7221569999999999</v>
      </c>
      <c r="L33" s="66">
        <f t="shared" si="3"/>
        <v>2.3130199999999999</v>
      </c>
      <c r="M33" s="55">
        <f t="shared" si="4"/>
        <v>1.3467506579210179E-2</v>
      </c>
      <c r="N33" s="64" t="s">
        <v>109</v>
      </c>
      <c r="O33" s="55">
        <f>VLOOKUP(N33,'europe ratio'!$U$12:$V$76,2,FALSE)</f>
        <v>8.5731579391495616E-3</v>
      </c>
      <c r="P33"/>
    </row>
    <row r="34" spans="1:17" ht="12" customHeight="1">
      <c r="A34" s="3" t="s">
        <v>30</v>
      </c>
      <c r="B34" s="53" t="str">
        <f t="shared" si="5"/>
        <v>35</v>
      </c>
      <c r="C34" s="54">
        <v>1.9439999999999999E-2</v>
      </c>
      <c r="D34" s="54">
        <v>1.6855999999999999E-2</v>
      </c>
      <c r="E34" s="54">
        <v>0.65991100000000003</v>
      </c>
      <c r="F34" s="54">
        <f t="shared" si="1"/>
        <v>0.69620700000000002</v>
      </c>
      <c r="G34" s="55">
        <f t="shared" si="2"/>
        <v>4.0580892439345149E-3</v>
      </c>
      <c r="H34" s="64" t="s">
        <v>110</v>
      </c>
      <c r="I34" s="65">
        <f>VLOOKUP(B34,'TEI actuel'!$A$3:$B$90,2,FALSE)</f>
        <v>1.9440000000000002E-2</v>
      </c>
      <c r="J34" s="65">
        <f>VLOOKUP(B34,'TEI actuel'!$A$3:$C$90,3,FALSE)</f>
        <v>5.6856000000000004E-2</v>
      </c>
      <c r="K34" s="65">
        <f>VLOOKUP(B34,'TEI actuel'!$A$3:$D$90,4,FALSE)</f>
        <v>0.21491099999999999</v>
      </c>
      <c r="L34" s="66">
        <f t="shared" si="3"/>
        <v>0.29120699999999999</v>
      </c>
      <c r="M34" s="55">
        <f t="shared" si="4"/>
        <v>1.6955461640677809E-3</v>
      </c>
      <c r="N34" s="64" t="s">
        <v>110</v>
      </c>
      <c r="O34" s="55">
        <f>VLOOKUP(N34,'europe ratio'!$U$12:$V$76,2,FALSE)</f>
        <v>4.4248268653947426E-3</v>
      </c>
      <c r="P34"/>
    </row>
    <row r="35" spans="1:17" ht="12" customHeight="1">
      <c r="A35" s="3" t="s">
        <v>31</v>
      </c>
      <c r="B35" s="53" t="str">
        <f t="shared" si="5"/>
        <v>36</v>
      </c>
      <c r="C35" s="54">
        <v>7.3712E-2</v>
      </c>
      <c r="D35" s="54">
        <v>3.6228000000000003E-2</v>
      </c>
      <c r="E35" s="54">
        <v>7.7508999999999995E-2</v>
      </c>
      <c r="F35" s="54">
        <f t="shared" si="1"/>
        <v>0.187449</v>
      </c>
      <c r="G35" s="55">
        <f t="shared" si="2"/>
        <v>1.0926129307609388E-3</v>
      </c>
      <c r="H35" s="64" t="s">
        <v>111</v>
      </c>
      <c r="I35" s="65">
        <f>VLOOKUP(B35,'TEI actuel'!$A$3:$B$90,2,FALSE)</f>
        <v>1.6086E-2</v>
      </c>
      <c r="J35" s="65">
        <f>VLOOKUP(B35,'TEI actuel'!$A$3:$C$90,3,FALSE)</f>
        <v>2.4249E-2</v>
      </c>
      <c r="K35" s="65">
        <f>VLOOKUP(B35,'TEI actuel'!$A$3:$D$90,4,FALSE)</f>
        <v>0.120475</v>
      </c>
      <c r="L35" s="66">
        <f t="shared" si="3"/>
        <v>0.16081000000000001</v>
      </c>
      <c r="M35" s="55">
        <f t="shared" si="4"/>
        <v>9.3631258398232139E-4</v>
      </c>
      <c r="N35" s="64" t="s">
        <v>111</v>
      </c>
      <c r="O35" s="55">
        <f>VLOOKUP(N35,'europe ratio'!$U$12:$V$76,2,FALSE)</f>
        <v>5.8454269455055744E-4</v>
      </c>
      <c r="P35"/>
    </row>
    <row r="36" spans="1:17" ht="12" customHeight="1">
      <c r="A36" s="3" t="s">
        <v>32</v>
      </c>
      <c r="B36" s="53" t="str">
        <f t="shared" si="5"/>
        <v>37</v>
      </c>
      <c r="C36" s="54">
        <v>0.2</v>
      </c>
      <c r="D36" s="54">
        <v>0.2</v>
      </c>
      <c r="E36" s="54">
        <v>0.2</v>
      </c>
      <c r="F36" s="54">
        <f t="shared" si="1"/>
        <v>0.60000000000000009</v>
      </c>
      <c r="G36" s="55">
        <f t="shared" si="2"/>
        <v>3.4973126474751176E-3</v>
      </c>
      <c r="H36" s="64" t="s">
        <v>112</v>
      </c>
      <c r="I36" s="65">
        <f>VLOOKUP(B36,'TEI actuel'!$A$3:$B$90,2,FALSE)</f>
        <v>2.0827000000000002E-2</v>
      </c>
      <c r="J36" s="65">
        <f>VLOOKUP(B36,'TEI actuel'!$A$3:$C$90,3,FALSE)</f>
        <v>2.1925E-2</v>
      </c>
      <c r="K36" s="65">
        <f>VLOOKUP(B36,'TEI actuel'!$A$3:$D$90,4,FALSE)</f>
        <v>0.11668099999999999</v>
      </c>
      <c r="L36" s="66">
        <f t="shared" si="3"/>
        <v>0.15943299999999999</v>
      </c>
      <c r="M36" s="55">
        <f t="shared" si="4"/>
        <v>9.2829503265999275E-4</v>
      </c>
      <c r="N36" s="64" t="s">
        <v>112</v>
      </c>
      <c r="O36" s="55">
        <f>VLOOKUP(N36,'europe ratio'!$U$12:$V$76,2,FALSE)</f>
        <v>6.7991891778558834E-3</v>
      </c>
      <c r="P36"/>
    </row>
    <row r="37" spans="1:17" ht="12" customHeight="1">
      <c r="A37" s="3" t="s">
        <v>33</v>
      </c>
      <c r="B37" s="53" t="str">
        <f t="shared" si="5"/>
        <v>38</v>
      </c>
      <c r="C37" s="54">
        <v>7.9381999999999994E-2</v>
      </c>
      <c r="D37" s="54">
        <v>0.36469299999999999</v>
      </c>
      <c r="E37" s="54">
        <v>1.0297609999999999</v>
      </c>
      <c r="F37" s="54">
        <f t="shared" si="1"/>
        <v>1.4738359999999999</v>
      </c>
      <c r="G37" s="55">
        <f t="shared" si="2"/>
        <v>8.5907754718402268E-3</v>
      </c>
      <c r="H37" s="64" t="s">
        <v>113</v>
      </c>
      <c r="I37" s="65">
        <f>VLOOKUP(B37,'TEI actuel'!$A$3:$B$90,2,FALSE)</f>
        <v>7.1592000000000003E-2</v>
      </c>
      <c r="J37" s="65">
        <f>VLOOKUP(B37,'TEI actuel'!$A$3:$C$90,3,FALSE)</f>
        <v>0.125116</v>
      </c>
      <c r="K37" s="65">
        <f>VLOOKUP(B37,'TEI actuel'!$A$3:$D$90,4,FALSE)</f>
        <v>0.52118900000000001</v>
      </c>
      <c r="L37" s="66">
        <f t="shared" si="3"/>
        <v>0.71789700000000001</v>
      </c>
      <c r="M37" s="55">
        <f t="shared" si="4"/>
        <v>4.1799390280651489E-3</v>
      </c>
      <c r="N37" s="64" t="s">
        <v>113</v>
      </c>
      <c r="O37" s="73"/>
      <c r="P37"/>
    </row>
    <row r="38" spans="1:17" ht="12" customHeight="1">
      <c r="A38" s="3" t="s">
        <v>34</v>
      </c>
      <c r="B38" s="53" t="str">
        <f t="shared" si="5"/>
        <v>39</v>
      </c>
      <c r="C38" s="54">
        <v>8.5050000000000004E-3</v>
      </c>
      <c r="D38" s="54">
        <v>0</v>
      </c>
      <c r="E38" s="54">
        <v>0</v>
      </c>
      <c r="F38" s="54">
        <f t="shared" si="1"/>
        <v>8.5050000000000004E-3</v>
      </c>
      <c r="G38" s="55">
        <f t="shared" si="2"/>
        <v>4.957440677795979E-5</v>
      </c>
      <c r="H38" s="64" t="s">
        <v>114</v>
      </c>
      <c r="I38" s="65">
        <f>VLOOKUP(B38,'TEI actuel'!$A$3:$B$90,2,FALSE)</f>
        <v>5.006E-3</v>
      </c>
      <c r="J38" s="65">
        <f>VLOOKUP(B38,'TEI actuel'!$A$3:$C$90,3,FALSE)</f>
        <v>0.58329799999999998</v>
      </c>
      <c r="K38" s="65">
        <f>VLOOKUP(B38,'TEI actuel'!$A$3:$D$90,4,FALSE)</f>
        <v>0.20801499999999998</v>
      </c>
      <c r="L38" s="66">
        <f t="shared" si="3"/>
        <v>0.79631899999999989</v>
      </c>
      <c r="M38" s="55">
        <f t="shared" si="4"/>
        <v>4.6365493474548724E-3</v>
      </c>
      <c r="N38" s="64" t="s">
        <v>114</v>
      </c>
      <c r="O38" s="73"/>
      <c r="P38"/>
    </row>
    <row r="39" spans="1:17" ht="12" customHeight="1">
      <c r="A39" s="9" t="s">
        <v>35</v>
      </c>
      <c r="B39" s="53" t="str">
        <f t="shared" si="5"/>
        <v>41</v>
      </c>
      <c r="C39" s="54">
        <v>7.0018229999999999</v>
      </c>
      <c r="D39" s="54">
        <v>5.9910220000000001</v>
      </c>
      <c r="E39" s="54">
        <v>35.453189999999999</v>
      </c>
      <c r="F39" s="54">
        <f t="shared" si="1"/>
        <v>48.446034999999995</v>
      </c>
      <c r="G39" s="56">
        <f t="shared" si="2"/>
        <v>0.28238488487587027</v>
      </c>
      <c r="H39" s="64" t="s">
        <v>67</v>
      </c>
      <c r="I39" s="68">
        <f>SUM('TEI actuel'!B40:B42)</f>
        <v>15.102565999999999</v>
      </c>
      <c r="J39" s="68">
        <f>SUM('TEI actuel'!C40:C42)</f>
        <v>7.3117520000000003</v>
      </c>
      <c r="K39" s="68">
        <f>SUM('TEI actuel'!D40:D42)</f>
        <v>25.100629000000001</v>
      </c>
      <c r="L39" s="66">
        <f t="shared" si="3"/>
        <v>47.514947000000006</v>
      </c>
      <c r="M39" s="55">
        <f t="shared" si="4"/>
        <v>0.2766547030865808</v>
      </c>
      <c r="N39" s="64" t="s">
        <v>67</v>
      </c>
      <c r="O39" s="55">
        <f>VLOOKUP(N39,'europe ratio'!$U$12:$V$76,2,FALSE)</f>
        <v>0.32980495210316346</v>
      </c>
      <c r="P39"/>
      <c r="Q39" s="3" t="s">
        <v>284</v>
      </c>
    </row>
    <row r="40" spans="1:17" ht="12" customHeight="1">
      <c r="A40" s="3" t="s">
        <v>36</v>
      </c>
      <c r="B40" s="53" t="str">
        <f t="shared" si="5"/>
        <v>45</v>
      </c>
      <c r="C40" s="54">
        <v>1.3325E-2</v>
      </c>
      <c r="D40" s="54">
        <v>1.9408000000000002E-2</v>
      </c>
      <c r="E40" s="54">
        <v>7.7162999999999995E-2</v>
      </c>
      <c r="F40" s="54">
        <f t="shared" si="1"/>
        <v>0.10989599999999999</v>
      </c>
      <c r="G40" s="55">
        <f t="shared" si="2"/>
        <v>6.4056778451154241E-4</v>
      </c>
      <c r="H40" s="64" t="s">
        <v>115</v>
      </c>
      <c r="I40" s="65">
        <f>VLOOKUP(B40,'TEI actuel'!$A$3:$B$90,2,FALSE)</f>
        <v>1.0464000000000001E-2</v>
      </c>
      <c r="J40" s="65">
        <f>VLOOKUP(B40,'TEI actuel'!$A$3:$C$90,3,FALSE)</f>
        <v>1.6882000000000001E-2</v>
      </c>
      <c r="K40" s="65">
        <f>VLOOKUP(B40,'TEI actuel'!$A$3:$D$90,4,FALSE)</f>
        <v>6.4284999999999995E-2</v>
      </c>
      <c r="L40" s="66">
        <f t="shared" si="3"/>
        <v>9.163099999999999E-2</v>
      </c>
      <c r="M40" s="55">
        <f t="shared" si="4"/>
        <v>5.3351942281502441E-4</v>
      </c>
      <c r="N40" s="64" t="s">
        <v>115</v>
      </c>
      <c r="O40" s="55">
        <f>VLOOKUP(N40,'europe ratio'!$U$12:$V$76,2,FALSE)</f>
        <v>2.9826624666916693E-3</v>
      </c>
      <c r="P40"/>
    </row>
    <row r="41" spans="1:17" ht="12" customHeight="1">
      <c r="A41" s="3" t="s">
        <v>37</v>
      </c>
      <c r="B41" s="53" t="str">
        <f t="shared" si="5"/>
        <v>52</v>
      </c>
      <c r="C41" s="54">
        <v>0.3</v>
      </c>
      <c r="D41" s="54">
        <v>0.2</v>
      </c>
      <c r="E41" s="54">
        <v>0.4</v>
      </c>
      <c r="F41" s="54">
        <f t="shared" si="1"/>
        <v>0.9</v>
      </c>
      <c r="G41" s="55">
        <f t="shared" si="2"/>
        <v>5.2459689712126755E-3</v>
      </c>
      <c r="H41" s="64" t="s">
        <v>121</v>
      </c>
      <c r="I41" s="65">
        <f>VLOOKUP(B41,'TEI actuel'!$A$3:$B$90,2,FALSE)</f>
        <v>0.245252</v>
      </c>
      <c r="J41" s="65">
        <f>VLOOKUP(B41,'TEI actuel'!$A$3:$C$90,3,FALSE)</f>
        <v>0.26748099999999997</v>
      </c>
      <c r="K41" s="65">
        <f>VLOOKUP(B41,'TEI actuel'!$A$3:$D$90,4,FALSE)</f>
        <v>1.813423</v>
      </c>
      <c r="L41" s="66">
        <f t="shared" si="3"/>
        <v>2.3261560000000001</v>
      </c>
      <c r="M41" s="55">
        <f t="shared" si="4"/>
        <v>1.3543990641788328E-2</v>
      </c>
      <c r="N41" s="64" t="s">
        <v>121</v>
      </c>
      <c r="O41" s="55">
        <f>VLOOKUP(N41,'europe ratio'!$U$12:$V$76,2,FALSE)</f>
        <v>5.2519516720182921E-3</v>
      </c>
      <c r="P41"/>
    </row>
    <row r="42" spans="1:17" ht="12" customHeight="1">
      <c r="A42" s="3" t="s">
        <v>38</v>
      </c>
      <c r="B42" s="53" t="str">
        <f t="shared" si="5"/>
        <v>53</v>
      </c>
      <c r="C42" s="54">
        <v>8.2216999999999998E-2</v>
      </c>
      <c r="D42" s="54">
        <v>3.1053000000000001E-2</v>
      </c>
      <c r="E42" s="54">
        <v>0.15501799999999999</v>
      </c>
      <c r="F42" s="54">
        <f t="shared" si="1"/>
        <v>0.26828799999999997</v>
      </c>
      <c r="G42" s="55">
        <f t="shared" si="2"/>
        <v>1.5638116926096736E-3</v>
      </c>
      <c r="H42" s="64" t="s">
        <v>122</v>
      </c>
      <c r="I42" s="69">
        <f>VLOOKUP(B42,'TEI actuel'!$A$3:$B$90,2,FALSE)</f>
        <v>1.5650999999999998E-2</v>
      </c>
      <c r="J42" s="65">
        <f>VLOOKUP(B42,'TEI actuel'!$A$3:$C$90,3,FALSE)</f>
        <v>9.691E-3</v>
      </c>
      <c r="K42" s="65">
        <f>VLOOKUP(B42,'TEI actuel'!$A$3:$D$90,4,FALSE)</f>
        <v>8.3138999999999991E-2</v>
      </c>
      <c r="L42" s="66">
        <f t="shared" si="3"/>
        <v>0.10848099999999999</v>
      </c>
      <c r="M42" s="55">
        <f t="shared" si="4"/>
        <v>6.3162816630176106E-4</v>
      </c>
      <c r="N42" s="64" t="s">
        <v>122</v>
      </c>
      <c r="O42" s="55">
        <f>VLOOKUP(N42,'europe ratio'!$U$12:$V$76,2,FALSE)</f>
        <v>7.4451021723721334E-4</v>
      </c>
      <c r="P42"/>
    </row>
    <row r="43" spans="1:17" ht="12" customHeight="1">
      <c r="A43" s="3" t="s">
        <v>39</v>
      </c>
      <c r="B43" s="53" t="str">
        <f t="shared" si="5"/>
        <v>55</v>
      </c>
      <c r="C43" s="54">
        <v>0.30902200000000002</v>
      </c>
      <c r="D43" s="54">
        <v>0.29758899999999999</v>
      </c>
      <c r="E43" s="54">
        <v>1.040834</v>
      </c>
      <c r="F43" s="54">
        <f t="shared" si="1"/>
        <v>1.647445</v>
      </c>
      <c r="G43" s="55">
        <f t="shared" si="2"/>
        <v>9.6027170575327409E-3</v>
      </c>
      <c r="H43" s="64" t="s">
        <v>123</v>
      </c>
      <c r="I43" s="68">
        <f>'TEI actuel'!B51+'TEI actuel'!B52</f>
        <v>4.3103999999999996E-2</v>
      </c>
      <c r="J43" s="68">
        <f>'TEI actuel'!C51+'TEI actuel'!C52</f>
        <v>0.104806</v>
      </c>
      <c r="K43" s="68">
        <f>'TEI actuel'!D51+'TEI actuel'!D52</f>
        <v>0.24677399999999999</v>
      </c>
      <c r="L43" s="66">
        <f t="shared" si="3"/>
        <v>0.39468399999999998</v>
      </c>
      <c r="M43" s="55">
        <f t="shared" si="4"/>
        <v>2.2980386536687923E-3</v>
      </c>
      <c r="N43" s="64" t="s">
        <v>123</v>
      </c>
      <c r="O43" s="55">
        <f>VLOOKUP(N43,'europe ratio'!$U$12:$V$76,2,FALSE)</f>
        <v>4.7696300599259327E-3</v>
      </c>
      <c r="P43"/>
    </row>
    <row r="44" spans="1:17" ht="12" customHeight="1">
      <c r="A44" s="3" t="s">
        <v>163</v>
      </c>
      <c r="B44" s="53" t="str">
        <f t="shared" si="5"/>
        <v>58</v>
      </c>
      <c r="C44" s="54">
        <v>2.8351000000000001E-2</v>
      </c>
      <c r="D44" s="54">
        <v>1.2939000000000001E-2</v>
      </c>
      <c r="E44" s="54">
        <v>5.5363000000000002E-2</v>
      </c>
      <c r="F44" s="54">
        <f t="shared" si="1"/>
        <v>9.6653000000000003E-2</v>
      </c>
      <c r="G44" s="55">
        <f t="shared" si="2"/>
        <v>5.6337626552735421E-4</v>
      </c>
      <c r="H44" s="64" t="s">
        <v>125</v>
      </c>
      <c r="I44" s="65">
        <f>VLOOKUP(B44,'TEI actuel'!$A$3:$B$90,2,FALSE)</f>
        <v>2.6999999999999999E-5</v>
      </c>
      <c r="J44" s="65">
        <f>VLOOKUP(B44,'TEI actuel'!$A$3:$C$90,3,FALSE)</f>
        <v>1.66E-4</v>
      </c>
      <c r="K44" s="65">
        <f>VLOOKUP(B44,'TEI actuel'!$A$3:$D$90,4,FALSE)</f>
        <v>8.3099999999999992E-4</v>
      </c>
      <c r="L44" s="66">
        <f t="shared" si="3"/>
        <v>1.024E-3</v>
      </c>
      <c r="M44" s="55">
        <f t="shared" si="4"/>
        <v>5.9622168148616193E-6</v>
      </c>
      <c r="N44" s="64" t="s">
        <v>125</v>
      </c>
      <c r="O44" s="55">
        <f>VLOOKUP(N44,'europe ratio'!$U$12:$V$76,2,FALSE)</f>
        <v>7.8168066425631367E-4</v>
      </c>
      <c r="P44"/>
    </row>
    <row r="45" spans="1:17" ht="12" customHeight="1">
      <c r="A45" s="3" t="s">
        <v>40</v>
      </c>
      <c r="B45" s="53" t="str">
        <f t="shared" si="5"/>
        <v>59</v>
      </c>
      <c r="C45" s="54">
        <v>2.8349999999999998E-3</v>
      </c>
      <c r="D45" s="54">
        <v>0</v>
      </c>
      <c r="E45" s="54">
        <v>0</v>
      </c>
      <c r="F45" s="54">
        <f t="shared" si="1"/>
        <v>2.8349999999999998E-3</v>
      </c>
      <c r="G45" s="55">
        <f t="shared" si="2"/>
        <v>1.6524802259319926E-5</v>
      </c>
      <c r="H45" s="64" t="s">
        <v>126</v>
      </c>
      <c r="I45" s="65">
        <f>VLOOKUP(B45,'TEI actuel'!$A$3:$B$90,2,FALSE)</f>
        <v>7.4589999999999995E-3</v>
      </c>
      <c r="J45" s="65">
        <f>VLOOKUP(B45,'TEI actuel'!$A$3:$C$90,3,FALSE)</f>
        <v>4.7229999999999998E-3</v>
      </c>
      <c r="K45" s="65">
        <f>VLOOKUP(B45,'TEI actuel'!$A$3:$D$90,4,FALSE)</f>
        <v>2.7657000000000001E-2</v>
      </c>
      <c r="L45" s="66">
        <f t="shared" si="3"/>
        <v>3.9838999999999999E-2</v>
      </c>
      <c r="M45" s="55">
        <f t="shared" si="4"/>
        <v>2.3196167547585164E-4</v>
      </c>
      <c r="N45" s="64" t="s">
        <v>126</v>
      </c>
      <c r="O45" s="55">
        <f>VLOOKUP(N45,'europe ratio'!$U$12:$V$76,2,FALSE)</f>
        <v>3.7639195629267478E-4</v>
      </c>
      <c r="P45"/>
    </row>
    <row r="46" spans="1:17" ht="12" customHeight="1">
      <c r="A46" s="3" t="s">
        <v>164</v>
      </c>
      <c r="B46" s="53" t="str">
        <f t="shared" si="5"/>
        <v>60</v>
      </c>
      <c r="C46" s="58">
        <f t="shared" ref="C46:D46" si="6">I46</f>
        <v>0</v>
      </c>
      <c r="D46" s="58">
        <f t="shared" si="6"/>
        <v>0</v>
      </c>
      <c r="E46" s="58">
        <f>K46</f>
        <v>0</v>
      </c>
      <c r="F46" s="54">
        <f t="shared" si="1"/>
        <v>0</v>
      </c>
      <c r="G46" s="55">
        <f t="shared" si="2"/>
        <v>0</v>
      </c>
      <c r="H46" s="64" t="s">
        <v>127</v>
      </c>
      <c r="I46" s="65"/>
      <c r="J46" s="65"/>
      <c r="K46" s="65"/>
      <c r="L46" s="66">
        <f t="shared" si="3"/>
        <v>0</v>
      </c>
      <c r="M46" s="55">
        <f t="shared" si="4"/>
        <v>0</v>
      </c>
      <c r="N46" s="64" t="s">
        <v>127</v>
      </c>
      <c r="O46" s="73"/>
      <c r="P46"/>
    </row>
    <row r="47" spans="1:17" ht="12" customHeight="1">
      <c r="A47" s="3" t="s">
        <v>41</v>
      </c>
      <c r="B47" s="53" t="str">
        <f t="shared" ref="B47:B59" si="7">MID(A47:A109,7,2)</f>
        <v>61</v>
      </c>
      <c r="C47" s="54">
        <v>0.110567</v>
      </c>
      <c r="D47" s="54">
        <v>0.103509</v>
      </c>
      <c r="E47" s="54">
        <v>0.56470799999999999</v>
      </c>
      <c r="F47" s="54">
        <f t="shared" si="1"/>
        <v>0.77878399999999992</v>
      </c>
      <c r="G47" s="55">
        <f t="shared" si="2"/>
        <v>4.5394185547521018E-3</v>
      </c>
      <c r="H47" s="64" t="s">
        <v>128</v>
      </c>
      <c r="I47" s="65">
        <f>VLOOKUP(B47,'TEI actuel'!$A$3:$B$90,2,FALSE)</f>
        <v>6.3667000000000001E-2</v>
      </c>
      <c r="J47" s="65">
        <f>VLOOKUP(B47,'TEI actuel'!$A$3:$C$90,3,FALSE)</f>
        <v>6.7986999999999992E-2</v>
      </c>
      <c r="K47" s="65">
        <f>VLOOKUP(B47,'TEI actuel'!$A$3:$D$90,4,FALSE)</f>
        <v>0.37970199999999998</v>
      </c>
      <c r="L47" s="66">
        <f t="shared" si="3"/>
        <v>0.51135599999999992</v>
      </c>
      <c r="M47" s="55">
        <f t="shared" si="4"/>
        <v>2.9773587320120879E-3</v>
      </c>
      <c r="N47" s="64" t="s">
        <v>128</v>
      </c>
      <c r="O47" s="55">
        <f>VLOOKUP(N47,'europe ratio'!$U$12:$V$76,2,FALSE)</f>
        <v>3.1384319596567461E-3</v>
      </c>
      <c r="P47"/>
    </row>
    <row r="48" spans="1:17" ht="12" customHeight="1">
      <c r="A48" s="3" t="s">
        <v>42</v>
      </c>
      <c r="B48" s="53" t="str">
        <f t="shared" si="7"/>
        <v>62</v>
      </c>
      <c r="C48" s="54">
        <v>5.1031E-2</v>
      </c>
      <c r="D48" s="54">
        <v>6.2105E-2</v>
      </c>
      <c r="E48" s="54">
        <v>5.5363000000000002E-2</v>
      </c>
      <c r="F48" s="54">
        <f t="shared" si="1"/>
        <v>0.16849900000000001</v>
      </c>
      <c r="G48" s="55">
        <f t="shared" si="2"/>
        <v>9.8215613964484959E-4</v>
      </c>
      <c r="H48" s="64" t="s">
        <v>129</v>
      </c>
      <c r="I48" s="65">
        <f>VLOOKUP(B48,'TEI actuel'!$A$3:$B$90,2,FALSE)</f>
        <v>5.9810000000000002E-2</v>
      </c>
      <c r="J48" s="65">
        <f>VLOOKUP(B48,'TEI actuel'!$A$3:$C$90,3,FALSE)</f>
        <v>9.9451999999999999E-2</v>
      </c>
      <c r="K48" s="65">
        <f>VLOOKUP(B48,'TEI actuel'!$A$3:$D$90,4,FALSE)</f>
        <v>0.355103</v>
      </c>
      <c r="L48" s="66">
        <f t="shared" si="3"/>
        <v>0.51436499999999996</v>
      </c>
      <c r="M48" s="55">
        <f t="shared" si="4"/>
        <v>2.9948785663831026E-3</v>
      </c>
      <c r="N48" s="64" t="s">
        <v>129</v>
      </c>
      <c r="O48" s="55">
        <f>VLOOKUP(N48,'europe ratio'!$U$12:$V$76,2,FALSE)</f>
        <v>6.4104949237019865E-3</v>
      </c>
      <c r="P48"/>
    </row>
    <row r="49" spans="1:17" ht="12" customHeight="1">
      <c r="A49" s="3" t="s">
        <v>43</v>
      </c>
      <c r="B49" s="53" t="str">
        <f t="shared" si="7"/>
        <v>63</v>
      </c>
      <c r="C49" s="54">
        <v>1.7010000000000001E-2</v>
      </c>
      <c r="D49" s="54">
        <v>1.0351000000000001E-2</v>
      </c>
      <c r="E49" s="54">
        <v>4.4290999999999997E-2</v>
      </c>
      <c r="F49" s="54">
        <f t="shared" si="1"/>
        <v>7.1651999999999993E-2</v>
      </c>
      <c r="G49" s="55">
        <f t="shared" si="2"/>
        <v>4.1764907636147847E-4</v>
      </c>
      <c r="H49" s="64" t="s">
        <v>130</v>
      </c>
      <c r="I49" s="65">
        <f>VLOOKUP(B49,'TEI actuel'!$A$3:$B$90,2,FALSE)</f>
        <v>3.1049E-2</v>
      </c>
      <c r="J49" s="65">
        <f>VLOOKUP(B49,'TEI actuel'!$A$3:$C$90,3,FALSE)</f>
        <v>3.9725000000000003E-2</v>
      </c>
      <c r="K49" s="65">
        <f>VLOOKUP(B49,'TEI actuel'!$A$3:$D$90,4,FALSE)</f>
        <v>0.17890799999999998</v>
      </c>
      <c r="L49" s="66">
        <f t="shared" si="3"/>
        <v>0.24968199999999999</v>
      </c>
      <c r="M49" s="55">
        <f t="shared" si="4"/>
        <v>1.4537677917658973E-3</v>
      </c>
      <c r="N49" s="64" t="s">
        <v>130</v>
      </c>
      <c r="O49" s="73"/>
      <c r="P49"/>
    </row>
    <row r="50" spans="1:17" ht="12" customHeight="1">
      <c r="A50" s="3" t="s">
        <v>44</v>
      </c>
      <c r="B50" s="53" t="str">
        <f t="shared" si="7"/>
        <v>68</v>
      </c>
      <c r="C50" s="54">
        <v>0.56340500000000004</v>
      </c>
      <c r="D50" s="54">
        <v>1.037679</v>
      </c>
      <c r="E50" s="54">
        <v>3.021118</v>
      </c>
      <c r="F50" s="54">
        <f t="shared" si="1"/>
        <v>4.6222019999999997</v>
      </c>
      <c r="G50" s="55">
        <f t="shared" si="2"/>
        <v>2.6942142522974635E-2</v>
      </c>
      <c r="H50" s="64" t="s">
        <v>134</v>
      </c>
      <c r="I50" s="65">
        <f>VLOOKUP(B50,'TEI actuel'!$A$3:$B$90,2,FALSE)</f>
        <v>0.231629</v>
      </c>
      <c r="J50" s="65">
        <f>VLOOKUP(B50,'TEI actuel'!$A$3:$C$90,3,FALSE)</f>
        <v>6.0816000000000002E-2</v>
      </c>
      <c r="K50" s="65">
        <f>VLOOKUP(B50,'TEI actuel'!$A$3:$D$90,4,FALSE)</f>
        <v>0.455683</v>
      </c>
      <c r="L50" s="66">
        <f t="shared" si="3"/>
        <v>0.74812800000000002</v>
      </c>
      <c r="M50" s="55">
        <f t="shared" si="4"/>
        <v>4.355958341082807E-3</v>
      </c>
      <c r="N50" s="64" t="s">
        <v>134</v>
      </c>
      <c r="O50" s="55">
        <f>VLOOKUP(N50,'europe ratio'!$U$12:$V$76,2,FALSE)</f>
        <v>2.5506334389162909E-2</v>
      </c>
      <c r="P50"/>
    </row>
    <row r="51" spans="1:17" ht="12" customHeight="1">
      <c r="A51" s="3" t="s">
        <v>45</v>
      </c>
      <c r="B51" s="53" t="str">
        <f t="shared" si="7"/>
        <v>69</v>
      </c>
      <c r="C51" s="58">
        <v>0.25696200000000002</v>
      </c>
      <c r="D51" s="58">
        <v>0.225132</v>
      </c>
      <c r="E51" s="58">
        <v>0.35952200000000001</v>
      </c>
      <c r="F51" s="54">
        <f t="shared" si="1"/>
        <v>0.84161600000000003</v>
      </c>
      <c r="G51" s="55">
        <f t="shared" si="2"/>
        <v>4.9056571351956974E-3</v>
      </c>
      <c r="H51" s="64" t="s">
        <v>135</v>
      </c>
      <c r="I51" s="65">
        <f>VLOOKUP(B51,'TEI actuel'!$A$3:$B$90,2,FALSE)</f>
        <v>0.18531600000000001</v>
      </c>
      <c r="J51" s="65">
        <f>VLOOKUP(B51,'TEI actuel'!$A$3:$C$90,3,FALSE)</f>
        <v>0.17429599999999998</v>
      </c>
      <c r="K51" s="65">
        <f>VLOOKUP(B51,'TEI actuel'!$A$3:$D$90,4,FALSE)</f>
        <v>1.1218810000000001</v>
      </c>
      <c r="L51" s="66">
        <f t="shared" si="3"/>
        <v>1.4814930000000002</v>
      </c>
      <c r="M51" s="55">
        <f t="shared" si="4"/>
        <v>8.6259594489255728E-3</v>
      </c>
      <c r="N51" s="64" t="s">
        <v>135</v>
      </c>
      <c r="O51" s="55">
        <f>VLOOKUP(N51,'europe ratio'!$U$12:$V$76,2,FALSE)</f>
        <v>2.5990736190870674E-2</v>
      </c>
      <c r="P51"/>
    </row>
    <row r="52" spans="1:17" ht="12" customHeight="1">
      <c r="A52" s="3" t="s">
        <v>46</v>
      </c>
      <c r="B52" s="53" t="str">
        <f t="shared" si="7"/>
        <v>70</v>
      </c>
      <c r="C52" s="58">
        <v>1.421143</v>
      </c>
      <c r="D52" s="58">
        <v>0.88500299999999998</v>
      </c>
      <c r="E52" s="58">
        <v>1.649486</v>
      </c>
      <c r="F52" s="54">
        <f t="shared" si="1"/>
        <v>3.955632</v>
      </c>
      <c r="G52" s="55">
        <f t="shared" si="2"/>
        <v>2.3056803037262156E-2</v>
      </c>
      <c r="H52" s="64" t="s">
        <v>136</v>
      </c>
      <c r="I52" s="65">
        <f>VLOOKUP(B52,'TEI actuel'!$A$3:$B$90,2,FALSE)</f>
        <v>0.79348099999999999</v>
      </c>
      <c r="J52" s="65">
        <f>VLOOKUP(B52,'TEI actuel'!$A$3:$C$90,3,FALSE)</f>
        <v>0.899756</v>
      </c>
      <c r="K52" s="65">
        <f>VLOOKUP(B52,'TEI actuel'!$A$3:$D$90,4,FALSE)</f>
        <v>5.8340269999999999</v>
      </c>
      <c r="L52" s="66">
        <f t="shared" si="3"/>
        <v>7.5272639999999997</v>
      </c>
      <c r="M52" s="55">
        <f t="shared" si="4"/>
        <v>4.3827324209670442E-2</v>
      </c>
      <c r="N52" s="64" t="s">
        <v>136</v>
      </c>
      <c r="O52" s="73"/>
      <c r="P52"/>
    </row>
    <row r="53" spans="1:17" ht="12" customHeight="1">
      <c r="A53" s="3" t="s">
        <v>47</v>
      </c>
      <c r="B53" s="53" t="str">
        <f t="shared" si="7"/>
        <v>71</v>
      </c>
      <c r="C53" s="58">
        <v>1.678609</v>
      </c>
      <c r="D53" s="58">
        <v>1.6828069999999999</v>
      </c>
      <c r="E53" s="58">
        <v>3.7332179999999999</v>
      </c>
      <c r="F53" s="54">
        <f t="shared" si="1"/>
        <v>7.0946340000000001</v>
      </c>
      <c r="G53" s="55">
        <f t="shared" si="2"/>
        <v>4.1353588695678303E-2</v>
      </c>
      <c r="H53" s="64" t="s">
        <v>137</v>
      </c>
      <c r="I53" s="65">
        <f>VLOOKUP(B53,'TEI actuel'!$A$3:$B$90,2,FALSE)</f>
        <v>1.1251089999999999</v>
      </c>
      <c r="J53" s="65">
        <f>VLOOKUP(B53,'TEI actuel'!$A$3:$C$90,3,FALSE)</f>
        <v>0.84423500000000007</v>
      </c>
      <c r="K53" s="65">
        <f>VLOOKUP(B53,'TEI actuel'!$A$3:$D$90,4,FALSE)</f>
        <v>4.5082619999999993</v>
      </c>
      <c r="L53" s="66">
        <f t="shared" si="3"/>
        <v>6.4776059999999998</v>
      </c>
      <c r="M53" s="55">
        <f t="shared" si="4"/>
        <v>3.7715714270750503E-2</v>
      </c>
      <c r="N53" s="64" t="s">
        <v>137</v>
      </c>
      <c r="O53" s="55">
        <f>VLOOKUP(N53,'europe ratio'!$U$12:$V$76,2,FALSE)</f>
        <v>4.2240537408045155E-2</v>
      </c>
      <c r="P53"/>
    </row>
    <row r="54" spans="1:17" ht="12" customHeight="1">
      <c r="A54" s="3" t="s">
        <v>48</v>
      </c>
      <c r="B54" s="53" t="str">
        <f t="shared" si="7"/>
        <v>73</v>
      </c>
      <c r="C54" s="54">
        <v>5.6445000000000002E-2</v>
      </c>
      <c r="D54" s="54">
        <v>0.106097</v>
      </c>
      <c r="E54" s="54">
        <v>0.11938</v>
      </c>
      <c r="F54" s="54">
        <f t="shared" si="1"/>
        <v>0.28192200000000001</v>
      </c>
      <c r="G54" s="55">
        <f t="shared" si="2"/>
        <v>1.6432822936691333E-3</v>
      </c>
      <c r="H54" s="64" t="s">
        <v>139</v>
      </c>
      <c r="I54" s="65">
        <f>VLOOKUP(B54,'TEI actuel'!$A$3:$B$90,2,FALSE)</f>
        <v>3.9465E-2</v>
      </c>
      <c r="J54" s="65">
        <f>VLOOKUP(B54,'TEI actuel'!$A$3:$C$90,3,FALSE)</f>
        <v>3.3581E-2</v>
      </c>
      <c r="K54" s="65">
        <f>VLOOKUP(B54,'TEI actuel'!$A$3:$D$90,4,FALSE)</f>
        <v>0.25182199999999999</v>
      </c>
      <c r="L54" s="66">
        <f t="shared" si="3"/>
        <v>0.32486799999999999</v>
      </c>
      <c r="M54" s="55">
        <f t="shared" si="4"/>
        <v>1.8915365744242819E-3</v>
      </c>
      <c r="N54" s="64" t="s">
        <v>139</v>
      </c>
      <c r="O54" s="55">
        <f>VLOOKUP(N54,'europe ratio'!$U$12:$V$76,2,FALSE)</f>
        <v>2.8615502504863626E-3</v>
      </c>
      <c r="P54"/>
    </row>
    <row r="55" spans="1:17" ht="12" customHeight="1">
      <c r="A55" s="3" t="s">
        <v>49</v>
      </c>
      <c r="B55" s="53" t="str">
        <f t="shared" si="7"/>
        <v>74</v>
      </c>
      <c r="C55" s="54">
        <v>0</v>
      </c>
      <c r="D55" s="54">
        <v>0</v>
      </c>
      <c r="E55" s="54">
        <v>0</v>
      </c>
      <c r="F55" s="54">
        <f t="shared" si="1"/>
        <v>0</v>
      </c>
      <c r="G55" s="55">
        <f t="shared" si="2"/>
        <v>0</v>
      </c>
      <c r="H55" s="64" t="s">
        <v>140</v>
      </c>
      <c r="I55" s="65">
        <f>VLOOKUP(B55,'TEI actuel'!$A$3:$B$90,2,FALSE)</f>
        <v>4.1478000000000001E-2</v>
      </c>
      <c r="J55" s="65">
        <f>VLOOKUP(B55,'TEI actuel'!$A$3:$C$90,3,FALSE)</f>
        <v>3.2591000000000002E-2</v>
      </c>
      <c r="K55" s="65">
        <f>VLOOKUP(B55,'TEI actuel'!$A$3:$D$90,4,FALSE)</f>
        <v>0.25540600000000002</v>
      </c>
      <c r="L55" s="66">
        <f t="shared" si="3"/>
        <v>0.32947500000000002</v>
      </c>
      <c r="M55" s="55">
        <f t="shared" si="4"/>
        <v>1.9183607276138011E-3</v>
      </c>
      <c r="N55" s="64" t="s">
        <v>140</v>
      </c>
      <c r="O55" s="55">
        <f>VLOOKUP(N55,'europe ratio'!$U$12:$V$76,2,FALSE)</f>
        <v>4.1038376062796887E-3</v>
      </c>
      <c r="P55"/>
    </row>
    <row r="56" spans="1:17" ht="12" customHeight="1">
      <c r="A56" s="3" t="s">
        <v>50</v>
      </c>
      <c r="B56" s="53" t="str">
        <f t="shared" si="7"/>
        <v>75</v>
      </c>
      <c r="C56" s="54">
        <v>0</v>
      </c>
      <c r="D56" s="54">
        <v>0</v>
      </c>
      <c r="E56" s="54">
        <v>0</v>
      </c>
      <c r="F56" s="54">
        <f t="shared" si="1"/>
        <v>0</v>
      </c>
      <c r="G56" s="55">
        <f t="shared" si="2"/>
        <v>0</v>
      </c>
      <c r="H56" s="64" t="s">
        <v>141</v>
      </c>
      <c r="I56" s="65">
        <f>VLOOKUP(B56,'TEI actuel'!$A$3:$B$90,2,FALSE)</f>
        <v>0</v>
      </c>
      <c r="J56" s="65">
        <f>VLOOKUP(B56,'TEI actuel'!$A$3:$C$90,3,FALSE)</f>
        <v>0</v>
      </c>
      <c r="K56" s="65">
        <f>VLOOKUP(B56,'TEI actuel'!$A$3:$D$90,4,FALSE)</f>
        <v>0</v>
      </c>
      <c r="L56" s="66">
        <f t="shared" si="3"/>
        <v>0</v>
      </c>
      <c r="M56" s="55">
        <f t="shared" si="4"/>
        <v>0</v>
      </c>
      <c r="N56" s="64" t="s">
        <v>141</v>
      </c>
      <c r="O56" s="73"/>
      <c r="P56"/>
    </row>
    <row r="57" spans="1:17" ht="12" customHeight="1">
      <c r="A57" s="3" t="s">
        <v>51</v>
      </c>
      <c r="B57" s="53" t="str">
        <f t="shared" si="7"/>
        <v>77</v>
      </c>
      <c r="C57" s="58">
        <v>0.58093600000000001</v>
      </c>
      <c r="D57" s="58">
        <v>0.63334699999999999</v>
      </c>
      <c r="E57" s="58">
        <v>2.9612599999999998</v>
      </c>
      <c r="F57" s="54">
        <f t="shared" si="1"/>
        <v>4.1755429999999993</v>
      </c>
      <c r="G57" s="55">
        <f t="shared" si="2"/>
        <v>2.4338632239960318E-2</v>
      </c>
      <c r="H57" s="64" t="s">
        <v>142</v>
      </c>
      <c r="I57" s="65">
        <f>VLOOKUP(B57,'TEI actuel'!$A$3:$B$90,2,FALSE)</f>
        <v>0.37557999999999997</v>
      </c>
      <c r="J57" s="65">
        <f>VLOOKUP(B57,'TEI actuel'!$A$3:$C$90,3,FALSE)</f>
        <v>0.42973500000000003</v>
      </c>
      <c r="K57" s="65">
        <f>VLOOKUP(B57,'TEI actuel'!$A$3:$D$90,4,FALSE)</f>
        <v>2.5527100000000003</v>
      </c>
      <c r="L57" s="66">
        <f t="shared" si="3"/>
        <v>3.3580250000000005</v>
      </c>
      <c r="M57" s="55">
        <f t="shared" si="4"/>
        <v>1.9552024530982124E-2</v>
      </c>
      <c r="N57" s="64" t="s">
        <v>142</v>
      </c>
      <c r="O57" s="55">
        <f>VLOOKUP(N57,'europe ratio'!$U$12:$V$76,2,FALSE)</f>
        <v>2.5176290187016111E-2</v>
      </c>
      <c r="P57"/>
    </row>
    <row r="58" spans="1:17" ht="12" customHeight="1">
      <c r="A58" s="3" t="s">
        <v>52</v>
      </c>
      <c r="B58" s="53" t="str">
        <f t="shared" si="7"/>
        <v>78</v>
      </c>
      <c r="C58" s="54">
        <v>1.359032</v>
      </c>
      <c r="D58" s="54">
        <v>2.9111940000000001</v>
      </c>
      <c r="E58" s="58">
        <v>3.3744170000000002</v>
      </c>
      <c r="F58" s="54">
        <f t="shared" si="1"/>
        <v>7.6446430000000003</v>
      </c>
      <c r="G58" s="55">
        <f>F58/F$72</f>
        <v>4.4559511082220206E-2</v>
      </c>
      <c r="H58" s="64" t="s">
        <v>143</v>
      </c>
      <c r="I58" s="65">
        <f>VLOOKUP(B58,'TEI actuel'!$A$3:$B$90,2,FALSE)</f>
        <v>1.1830000000000001</v>
      </c>
      <c r="J58" s="65">
        <f>VLOOKUP(B58,'TEI actuel'!$A$3:$C$90,3,FALSE)</f>
        <v>1.018</v>
      </c>
      <c r="K58" s="65">
        <f>VLOOKUP(B58,'TEI actuel'!$A$3:$D$90,4,FALSE)</f>
        <v>5.3588000000000005</v>
      </c>
      <c r="L58" s="66">
        <f t="shared" si="3"/>
        <v>7.559800000000001</v>
      </c>
      <c r="M58" s="55">
        <f t="shared" si="4"/>
        <v>4.4016764332998906E-2</v>
      </c>
      <c r="N58" s="64" t="s">
        <v>143</v>
      </c>
      <c r="O58" s="55">
        <f>VLOOKUP(N58,'europe ratio'!$U$12:$V$76,2,FALSE)</f>
        <v>1.5808076246761883E-2</v>
      </c>
      <c r="P58"/>
      <c r="Q58" s="3" t="s">
        <v>287</v>
      </c>
    </row>
    <row r="59" spans="1:17" ht="12" customHeight="1">
      <c r="A59" s="3" t="s">
        <v>165</v>
      </c>
      <c r="B59" s="53" t="str">
        <f t="shared" si="7"/>
        <v>79</v>
      </c>
      <c r="C59" s="58">
        <f>I59</f>
        <v>0</v>
      </c>
      <c r="D59" s="58">
        <f t="shared" ref="D59:E59" si="8">J59</f>
        <v>0</v>
      </c>
      <c r="E59" s="58">
        <f t="shared" si="8"/>
        <v>0</v>
      </c>
      <c r="F59" s="54">
        <f t="shared" si="1"/>
        <v>0</v>
      </c>
      <c r="G59" s="55">
        <f>F59/F$72</f>
        <v>0</v>
      </c>
      <c r="H59" s="64" t="s">
        <v>144</v>
      </c>
      <c r="I59" s="65"/>
      <c r="J59" s="65"/>
      <c r="K59" s="65"/>
      <c r="L59" s="66">
        <f t="shared" si="3"/>
        <v>0</v>
      </c>
      <c r="M59" s="55">
        <f t="shared" si="4"/>
        <v>0</v>
      </c>
      <c r="N59" s="64" t="s">
        <v>144</v>
      </c>
      <c r="O59" s="55">
        <f>VLOOKUP(N59,'europe ratio'!$U$12:$V$76,2,FALSE)</f>
        <v>3.0476189759038284E-4</v>
      </c>
      <c r="P59"/>
    </row>
    <row r="60" spans="1:17" ht="12" customHeight="1">
      <c r="A60" s="3" t="s">
        <v>53</v>
      </c>
      <c r="B60" s="53" t="str">
        <f t="shared" ref="B60:B71" si="9">MID(A60:A121,7,2)</f>
        <v>80</v>
      </c>
      <c r="C60" s="54">
        <v>5.1031E-2</v>
      </c>
      <c r="D60" s="54">
        <v>2.0702000000000002E-2</v>
      </c>
      <c r="E60" s="54">
        <v>5.5363000000000002E-2</v>
      </c>
      <c r="F60" s="54">
        <f t="shared" si="1"/>
        <v>0.12709600000000001</v>
      </c>
      <c r="G60" s="55">
        <f t="shared" si="2"/>
        <v>7.4082408040582919E-4</v>
      </c>
      <c r="H60" s="64" t="s">
        <v>145</v>
      </c>
      <c r="I60" s="65">
        <f>VLOOKUP(B60,'TEI actuel'!$A$3:$B$90,2,FALSE)</f>
        <v>4.0797E-2</v>
      </c>
      <c r="J60" s="65">
        <f>VLOOKUP(B60,'TEI actuel'!$A$3:$C$90,3,FALSE)</f>
        <v>3.2743000000000001E-2</v>
      </c>
      <c r="K60" s="65">
        <f>VLOOKUP(B60,'TEI actuel'!$A$3:$D$90,4,FALSE)</f>
        <v>0.25103900000000001</v>
      </c>
      <c r="L60" s="66">
        <f t="shared" si="3"/>
        <v>0.32457900000000001</v>
      </c>
      <c r="M60" s="55">
        <f t="shared" si="4"/>
        <v>1.889853878467744E-3</v>
      </c>
      <c r="N60" s="64" t="s">
        <v>145</v>
      </c>
      <c r="O60" s="55">
        <f>VLOOKUP(N60,'europe ratio'!$U$12:$V$76,2,FALSE)</f>
        <v>1.6135927307820951E-2</v>
      </c>
      <c r="P60"/>
    </row>
    <row r="61" spans="1:17" ht="12" customHeight="1">
      <c r="A61" s="3" t="s">
        <v>54</v>
      </c>
      <c r="B61" s="53" t="str">
        <f t="shared" si="9"/>
        <v>81</v>
      </c>
      <c r="C61" s="54">
        <v>1.099227</v>
      </c>
      <c r="D61" s="54">
        <v>0.33881600000000001</v>
      </c>
      <c r="E61" s="54">
        <v>0.68823599999999996</v>
      </c>
      <c r="F61" s="54">
        <f t="shared" si="1"/>
        <v>2.1262789999999998</v>
      </c>
      <c r="G61" s="55">
        <f t="shared" si="2"/>
        <v>1.2393770731267906E-2</v>
      </c>
      <c r="H61" s="64" t="s">
        <v>146</v>
      </c>
      <c r="I61" s="65">
        <f>VLOOKUP(B61,'TEI actuel'!$A$3:$B$90,2,FALSE)</f>
        <v>0.34007199999999999</v>
      </c>
      <c r="J61" s="65">
        <f>VLOOKUP(B61,'TEI actuel'!$A$3:$C$90,3,FALSE)</f>
        <v>0.17027699999999998</v>
      </c>
      <c r="K61" s="65">
        <f>VLOOKUP(B61,'TEI actuel'!$A$3:$D$90,4,FALSE)</f>
        <v>0.67563800000000007</v>
      </c>
      <c r="L61" s="66">
        <f t="shared" si="3"/>
        <v>1.1859869999999999</v>
      </c>
      <c r="M61" s="55">
        <f t="shared" si="4"/>
        <v>6.9053824546946169E-3</v>
      </c>
      <c r="N61" s="64" t="s">
        <v>146</v>
      </c>
      <c r="O61" s="73"/>
      <c r="P61"/>
    </row>
    <row r="62" spans="1:17" ht="12" customHeight="1">
      <c r="A62" s="3" t="s">
        <v>55</v>
      </c>
      <c r="B62" s="53" t="str">
        <f t="shared" si="9"/>
        <v>82</v>
      </c>
      <c r="C62" s="54">
        <v>8.5052000000000003E-2</v>
      </c>
      <c r="D62" s="54">
        <v>0.53622800000000004</v>
      </c>
      <c r="E62" s="54">
        <v>0.22145400000000001</v>
      </c>
      <c r="F62" s="54">
        <f t="shared" si="1"/>
        <v>0.84273400000000009</v>
      </c>
      <c r="G62" s="55">
        <f t="shared" si="2"/>
        <v>4.9121737944288263E-3</v>
      </c>
      <c r="H62" s="64" t="s">
        <v>147</v>
      </c>
      <c r="I62" s="65">
        <f>VLOOKUP(B62,'TEI actuel'!$A$3:$B$90,2,FALSE)</f>
        <v>0.15526499999999999</v>
      </c>
      <c r="J62" s="65">
        <f>VLOOKUP(B62,'TEI actuel'!$A$3:$C$90,3,FALSE)</f>
        <v>0.101548</v>
      </c>
      <c r="K62" s="65">
        <f>VLOOKUP(B62,'TEI actuel'!$A$3:$D$90,4,FALSE)</f>
        <v>1.5264980000000001</v>
      </c>
      <c r="L62" s="66">
        <f t="shared" si="3"/>
        <v>1.7833110000000001</v>
      </c>
      <c r="M62" s="55">
        <f t="shared" si="4"/>
        <v>1.0383287920241886E-2</v>
      </c>
      <c r="N62" s="64" t="s">
        <v>147</v>
      </c>
      <c r="O62" s="73"/>
      <c r="P62"/>
    </row>
    <row r="63" spans="1:17" ht="12" customHeight="1">
      <c r="A63" s="3" t="s">
        <v>56</v>
      </c>
      <c r="B63" s="53" t="str">
        <f t="shared" si="9"/>
        <v>85</v>
      </c>
      <c r="C63" s="54">
        <v>7.0876999999999996E-2</v>
      </c>
      <c r="D63" s="54">
        <v>7.2456000000000007E-2</v>
      </c>
      <c r="E63" s="54">
        <v>0.36609000000000003</v>
      </c>
      <c r="F63" s="54">
        <f t="shared" si="1"/>
        <v>0.50942299999999996</v>
      </c>
      <c r="G63" s="55">
        <f t="shared" si="2"/>
        <v>2.9693525013578608E-3</v>
      </c>
      <c r="H63" s="64" t="s">
        <v>149</v>
      </c>
      <c r="I63" s="65">
        <f>VLOOKUP(B63,'TEI actuel'!$A$3:$B$90,2,FALSE)</f>
        <v>8.1012000000000001E-2</v>
      </c>
      <c r="J63" s="65">
        <f>VLOOKUP(B63,'TEI actuel'!$A$3:$C$90,3,FALSE)</f>
        <v>0.109221</v>
      </c>
      <c r="K63" s="65">
        <f>VLOOKUP(B63,'TEI actuel'!$A$3:$D$90,4,FALSE)</f>
        <v>0.59349600000000002</v>
      </c>
      <c r="L63" s="66">
        <f t="shared" si="3"/>
        <v>0.78372900000000001</v>
      </c>
      <c r="M63" s="55">
        <f t="shared" si="4"/>
        <v>4.5632443575143386E-3</v>
      </c>
      <c r="N63" s="64" t="s">
        <v>149</v>
      </c>
      <c r="O63" s="55">
        <f>VLOOKUP(N63,'europe ratio'!$U$12:$V$76,2,FALSE)</f>
        <v>1.2352749518862029E-3</v>
      </c>
      <c r="P63"/>
    </row>
    <row r="64" spans="1:17" ht="12" customHeight="1">
      <c r="A64" s="3" t="s">
        <v>57</v>
      </c>
      <c r="B64" s="53" t="str">
        <f t="shared" si="9"/>
        <v>93</v>
      </c>
      <c r="C64" s="54">
        <v>0</v>
      </c>
      <c r="D64" s="54">
        <v>0</v>
      </c>
      <c r="E64" s="54">
        <v>0</v>
      </c>
      <c r="F64" s="54">
        <f t="shared" si="1"/>
        <v>0</v>
      </c>
      <c r="G64" s="55">
        <f t="shared" si="2"/>
        <v>0</v>
      </c>
      <c r="H64" s="64" t="s">
        <v>156</v>
      </c>
      <c r="I64" s="65">
        <f>VLOOKUP(B64,'TEI actuel'!$A$3:$B$90,2,FALSE)</f>
        <v>7.1449999999999994E-3</v>
      </c>
      <c r="J64" s="65">
        <f>VLOOKUP(B64,'TEI actuel'!$A$3:$C$90,3,FALSE)</f>
        <v>8.5310000000000004E-3</v>
      </c>
      <c r="K64" s="65">
        <f>VLOOKUP(B64,'TEI actuel'!$A$3:$D$90,4,FALSE)</f>
        <v>3.9122999999999998E-2</v>
      </c>
      <c r="L64" s="66">
        <f t="shared" si="3"/>
        <v>5.4799E-2</v>
      </c>
      <c r="M64" s="55">
        <f t="shared" si="4"/>
        <v>3.1906593675547061E-4</v>
      </c>
      <c r="N64" s="64" t="s">
        <v>156</v>
      </c>
      <c r="O64" s="55">
        <f>VLOOKUP(N64,'europe ratio'!$U$12:$V$76,2,FALSE)</f>
        <v>2.9817306170449518E-4</v>
      </c>
      <c r="P64"/>
    </row>
    <row r="65" spans="1:17" ht="12" customHeight="1">
      <c r="A65" s="3" t="s">
        <v>58</v>
      </c>
      <c r="B65" s="53" t="str">
        <f t="shared" si="9"/>
        <v>94</v>
      </c>
      <c r="C65" s="54">
        <v>1.7010000000000001E-2</v>
      </c>
      <c r="D65" s="54">
        <v>2.588E-3</v>
      </c>
      <c r="E65" s="54">
        <v>1.1073E-2</v>
      </c>
      <c r="F65" s="54">
        <f t="shared" si="1"/>
        <v>3.0671E-2</v>
      </c>
      <c r="G65" s="55">
        <f t="shared" si="2"/>
        <v>1.7877679368451553E-4</v>
      </c>
      <c r="H65" s="64" t="s">
        <v>157</v>
      </c>
      <c r="I65" s="65">
        <f>VLOOKUP(B65,'TEI actuel'!$A$3:$B$90,2,FALSE)</f>
        <v>2.1333999999999999E-2</v>
      </c>
      <c r="J65" s="65">
        <f>VLOOKUP(B65,'TEI actuel'!$A$3:$C$90,3,FALSE)</f>
        <v>2.1541000000000001E-2</v>
      </c>
      <c r="K65" s="65">
        <f>VLOOKUP(B65,'TEI actuel'!$A$3:$D$90,4,FALSE)</f>
        <v>6.6159999999999997E-2</v>
      </c>
      <c r="L65" s="66">
        <f t="shared" si="3"/>
        <v>0.10903499999999999</v>
      </c>
      <c r="M65" s="55">
        <f t="shared" si="4"/>
        <v>6.3485381875823894E-4</v>
      </c>
      <c r="N65" s="64" t="s">
        <v>157</v>
      </c>
      <c r="O65" s="55">
        <f>VLOOKUP(N65,'europe ratio'!$U$12:$V$76,2,FALSE)</f>
        <v>1.2071500352761569E-3</v>
      </c>
      <c r="P65"/>
    </row>
    <row r="66" spans="1:17" ht="12" customHeight="1">
      <c r="A66" s="3" t="s">
        <v>59</v>
      </c>
      <c r="B66" s="53" t="str">
        <f t="shared" si="9"/>
        <v>95</v>
      </c>
      <c r="C66" s="54">
        <v>5.9535999999999999E-2</v>
      </c>
      <c r="D66" s="54">
        <v>3.1053000000000001E-2</v>
      </c>
      <c r="E66" s="54">
        <v>0.11072700000000001</v>
      </c>
      <c r="F66" s="54">
        <f t="shared" si="1"/>
        <v>0.20131599999999999</v>
      </c>
      <c r="G66" s="55">
        <f t="shared" si="2"/>
        <v>1.173441654898501E-3</v>
      </c>
      <c r="H66" s="64" t="s">
        <v>158</v>
      </c>
      <c r="I66" s="65">
        <f>VLOOKUP(B66,'TEI actuel'!$A$3:$B$90,2,FALSE)</f>
        <v>1.3398999999999999E-2</v>
      </c>
      <c r="J66" s="65">
        <f>VLOOKUP(B66,'TEI actuel'!$A$3:$C$90,3,FALSE)</f>
        <v>2.0757999999999999E-2</v>
      </c>
      <c r="K66" s="65">
        <f>VLOOKUP(B66,'TEI actuel'!$A$3:$D$90,4,FALSE)</f>
        <v>5.4077E-2</v>
      </c>
      <c r="L66" s="66">
        <f t="shared" si="3"/>
        <v>8.8234000000000007E-2</v>
      </c>
      <c r="M66" s="55">
        <f t="shared" si="4"/>
        <v>5.1374046722900413E-4</v>
      </c>
      <c r="N66" s="64" t="s">
        <v>158</v>
      </c>
      <c r="O66" s="55">
        <f>VLOOKUP(N66,'europe ratio'!$U$12:$V$76,2,FALSE)</f>
        <v>3.4982953504985383E-4</v>
      </c>
      <c r="P66"/>
    </row>
    <row r="67" spans="1:17" ht="12" customHeight="1">
      <c r="A67" s="3" t="s">
        <v>60</v>
      </c>
      <c r="B67" s="53" t="str">
        <f t="shared" si="9"/>
        <v>96</v>
      </c>
      <c r="C67" s="54">
        <v>0</v>
      </c>
      <c r="D67" s="54">
        <v>0</v>
      </c>
      <c r="E67" s="54">
        <v>0</v>
      </c>
      <c r="F67" s="54">
        <f t="shared" si="1"/>
        <v>0</v>
      </c>
      <c r="G67" s="55">
        <f t="shared" si="2"/>
        <v>0</v>
      </c>
      <c r="H67" s="64" t="s">
        <v>159</v>
      </c>
      <c r="I67" s="65">
        <f>VLOOKUP(B67,'TEI actuel'!$A$3:$B$90,2,FALSE)</f>
        <v>2.8850999999999998E-2</v>
      </c>
      <c r="J67" s="65">
        <f>VLOOKUP(B67,'TEI actuel'!$A$3:$C$90,3,FALSE)</f>
        <v>3.5470000000000002E-2</v>
      </c>
      <c r="K67" s="65">
        <f>VLOOKUP(B67,'TEI actuel'!$A$3:$D$90,4,FALSE)</f>
        <v>0.17874899999999999</v>
      </c>
      <c r="L67" s="66">
        <f t="shared" si="3"/>
        <v>0.24307000000000001</v>
      </c>
      <c r="M67" s="55">
        <f t="shared" si="4"/>
        <v>1.4152695714730605E-3</v>
      </c>
      <c r="N67" s="64" t="s">
        <v>159</v>
      </c>
      <c r="O67" s="55">
        <f>VLOOKUP(N67,'europe ratio'!$U$12:$V$76,2,FALSE)</f>
        <v>3.2836875530724849E-4</v>
      </c>
      <c r="P67"/>
    </row>
    <row r="68" spans="1:17" ht="12" customHeight="1">
      <c r="A68" s="3" t="s">
        <v>62</v>
      </c>
      <c r="B68" s="53" t="str">
        <f t="shared" si="9"/>
        <v>ce</v>
      </c>
      <c r="C68" s="54">
        <f>I68</f>
        <v>0.26505499999999999</v>
      </c>
      <c r="D68" s="54">
        <f t="shared" ref="D68:E68" si="10">J68</f>
        <v>0.30003399999999997</v>
      </c>
      <c r="E68" s="54">
        <f t="shared" si="10"/>
        <v>0.30906400000000001</v>
      </c>
      <c r="F68" s="54">
        <f t="shared" si="1"/>
        <v>0.87415299999999996</v>
      </c>
      <c r="G68" s="55">
        <f t="shared" si="2"/>
        <v>5.0953105712138597E-3</v>
      </c>
      <c r="H68" s="53" t="s">
        <v>62</v>
      </c>
      <c r="I68" s="68">
        <f>'TEI actuel'!B44+'TEI actuel'!B45</f>
        <v>0.26505499999999999</v>
      </c>
      <c r="J68" s="68">
        <f>'TEI actuel'!C44+'TEI actuel'!C45</f>
        <v>0.30003399999999997</v>
      </c>
      <c r="K68" s="68">
        <f>'TEI actuel'!D44+'TEI actuel'!D45</f>
        <v>0.30906400000000001</v>
      </c>
      <c r="L68" s="66">
        <f t="shared" ref="L68:L72" si="11">SUM(I68:K68)</f>
        <v>0.87415299999999996</v>
      </c>
      <c r="M68" s="55">
        <f t="shared" si="4"/>
        <v>5.0897360501579387E-3</v>
      </c>
      <c r="N68" s="53" t="s">
        <v>62</v>
      </c>
      <c r="O68" s="55">
        <f>'europe ratio'!V40</f>
        <v>2.1783726827240679E-3</v>
      </c>
      <c r="P68"/>
    </row>
    <row r="69" spans="1:17" ht="12" customHeight="1">
      <c r="A69" s="3" t="s">
        <v>63</v>
      </c>
      <c r="B69" s="53" t="str">
        <f t="shared" si="9"/>
        <v>or</v>
      </c>
      <c r="C69" s="54">
        <f t="shared" ref="C69:C71" si="12">I69</f>
        <v>5.3735000000000005E-2</v>
      </c>
      <c r="D69" s="54">
        <f t="shared" ref="D69:D71" si="13">J69</f>
        <v>7.7041999999999999E-2</v>
      </c>
      <c r="E69" s="54">
        <f t="shared" ref="E69:E71" si="14">K69</f>
        <v>0.31145200000000001</v>
      </c>
      <c r="F69" s="54">
        <f t="shared" si="1"/>
        <v>0.44222899999999998</v>
      </c>
      <c r="G69" s="55">
        <f t="shared" si="2"/>
        <v>2.5776884579671224E-3</v>
      </c>
      <c r="H69" s="53" t="s">
        <v>63</v>
      </c>
      <c r="I69" s="68">
        <f>SUM('TEI actuel'!B46:B48)</f>
        <v>5.3735000000000005E-2</v>
      </c>
      <c r="J69" s="68">
        <f>SUM('TEI actuel'!C46:C48)</f>
        <v>7.7041999999999999E-2</v>
      </c>
      <c r="K69" s="68">
        <f>SUM('TEI actuel'!D46:D48)</f>
        <v>0.31145200000000001</v>
      </c>
      <c r="L69" s="66">
        <f t="shared" si="11"/>
        <v>0.44222899999999998</v>
      </c>
      <c r="M69" s="55">
        <f t="shared" si="4"/>
        <v>2.574868339667421E-3</v>
      </c>
      <c r="N69" s="53" t="s">
        <v>63</v>
      </c>
      <c r="O69" s="55">
        <f>SUM('europe ratio'!V42:V44)</f>
        <v>7.6355948304558411E-3</v>
      </c>
      <c r="P69"/>
    </row>
    <row r="70" spans="1:17" ht="12" customHeight="1">
      <c r="A70" s="3" t="s">
        <v>64</v>
      </c>
      <c r="B70" s="53" t="str">
        <f t="shared" si="9"/>
        <v>ie</v>
      </c>
      <c r="C70" s="54">
        <f t="shared" si="12"/>
        <v>1.0555650000000001</v>
      </c>
      <c r="D70" s="54">
        <f t="shared" si="13"/>
        <v>0.56201199999999996</v>
      </c>
      <c r="E70" s="54">
        <f t="shared" si="14"/>
        <v>3.3716689999999998</v>
      </c>
      <c r="F70" s="54">
        <f t="shared" si="1"/>
        <v>4.9892459999999996</v>
      </c>
      <c r="G70" s="55">
        <f t="shared" si="2"/>
        <v>2.9081588561941062E-2</v>
      </c>
      <c r="H70" s="53" t="s">
        <v>64</v>
      </c>
      <c r="I70" s="68">
        <f>SUM('TEI actuel'!B59:B61)</f>
        <v>1.0555650000000001</v>
      </c>
      <c r="J70" s="68">
        <f>SUM('TEI actuel'!C59:C61)</f>
        <v>0.56201199999999996</v>
      </c>
      <c r="K70" s="68">
        <f>SUM('TEI actuel'!D59:D61)</f>
        <v>3.3716689999999998</v>
      </c>
      <c r="L70" s="66">
        <f t="shared" si="11"/>
        <v>4.9892459999999996</v>
      </c>
      <c r="M70" s="55">
        <f t="shared" si="4"/>
        <v>2.9049771869805736E-2</v>
      </c>
      <c r="N70" s="53" t="s">
        <v>64</v>
      </c>
      <c r="O70" s="55">
        <f>SUM('europe ratio'!V52:V54)</f>
        <v>2.5166538709904995E-2</v>
      </c>
      <c r="P70"/>
    </row>
    <row r="71" spans="1:17" ht="12" customHeight="1">
      <c r="A71" s="3" t="s">
        <v>65</v>
      </c>
      <c r="B71" s="53" t="str">
        <f t="shared" si="9"/>
        <v xml:space="preserve"> (</v>
      </c>
      <c r="C71" s="54">
        <f t="shared" si="12"/>
        <v>5.6080000000000005E-2</v>
      </c>
      <c r="D71" s="54">
        <f t="shared" si="13"/>
        <v>8.6266999999999996E-2</v>
      </c>
      <c r="E71" s="54">
        <f t="shared" si="14"/>
        <v>0.34533600000000003</v>
      </c>
      <c r="F71" s="54">
        <f t="shared" ref="F71:F73" si="15">SUM(C71:E71)</f>
        <v>0.48768300000000003</v>
      </c>
      <c r="G71" s="55">
        <f t="shared" ref="G71:G72" si="16">F71/F$72</f>
        <v>2.8426332064310127E-3</v>
      </c>
      <c r="H71" s="53" t="s">
        <v>65</v>
      </c>
      <c r="I71" s="68">
        <f>SUM('TEI actuel'!B78:B82)+'TEI actuel'!B72+'TEI actuel'!B55</f>
        <v>5.6080000000000005E-2</v>
      </c>
      <c r="J71" s="68">
        <f>SUM('TEI actuel'!C78:C82)+'TEI actuel'!C72+'TEI actuel'!C55</f>
        <v>8.6266999999999996E-2</v>
      </c>
      <c r="K71" s="68">
        <f>SUM('TEI actuel'!D78:D82)+'TEI actuel'!D72+'TEI actuel'!D55</f>
        <v>0.34533600000000003</v>
      </c>
      <c r="L71" s="66">
        <f t="shared" si="11"/>
        <v>0.48768300000000003</v>
      </c>
      <c r="M71" s="55">
        <f t="shared" ref="M71" si="17">L71/L$72</f>
        <v>2.8395232255099215E-3</v>
      </c>
      <c r="N71" s="53" t="s">
        <v>65</v>
      </c>
      <c r="O71" s="55">
        <f>SUM('europe ratio'!V68:V70)+'europe ratio'!V66</f>
        <v>6.429056615654803E-3</v>
      </c>
      <c r="P71"/>
    </row>
    <row r="72" spans="1:17" ht="12" customHeight="1" thickBot="1">
      <c r="A72" s="3" t="s">
        <v>61</v>
      </c>
      <c r="B72" s="53"/>
      <c r="C72" s="54">
        <f>SUM(C3:C71)</f>
        <v>29.685468999999998</v>
      </c>
      <c r="D72" s="54">
        <f t="shared" ref="D72:E72" si="18">SUM(D3:D71)</f>
        <v>26.763935999999994</v>
      </c>
      <c r="E72" s="54">
        <f t="shared" si="18"/>
        <v>115.110893</v>
      </c>
      <c r="F72" s="54">
        <f t="shared" si="15"/>
        <v>171.56029799999999</v>
      </c>
      <c r="G72" s="55">
        <f t="shared" si="16"/>
        <v>1</v>
      </c>
      <c r="H72" s="64"/>
      <c r="I72" s="65">
        <f>SUM(I2:I71)</f>
        <v>29.781059000000003</v>
      </c>
      <c r="J72" s="65">
        <f>SUM(J2:J71)</f>
        <v>26.902634999999997</v>
      </c>
      <c r="K72" s="65">
        <f>SUM(K2:K71)</f>
        <v>115.06450500000007</v>
      </c>
      <c r="L72" s="65">
        <f t="shared" si="11"/>
        <v>171.74819900000006</v>
      </c>
      <c r="M72" s="55">
        <f>SUM(M3:M71)</f>
        <v>0.99999999999999978</v>
      </c>
      <c r="N72" s="74"/>
      <c r="O72" s="75">
        <f>SUM(O3:O71)</f>
        <v>0.99902664068720071</v>
      </c>
      <c r="Q72" s="3" t="s">
        <v>288</v>
      </c>
    </row>
    <row r="73" spans="1:17" ht="12" customHeight="1" thickBot="1">
      <c r="A73" s="3" t="s">
        <v>71</v>
      </c>
      <c r="B73" s="59"/>
      <c r="C73" s="60">
        <v>29.787386999999999</v>
      </c>
      <c r="D73" s="60">
        <v>26.911103000000001</v>
      </c>
      <c r="E73" s="60">
        <v>115.064504</v>
      </c>
      <c r="F73" s="60">
        <f t="shared" si="15"/>
        <v>171.76299399999999</v>
      </c>
      <c r="G73" s="61"/>
      <c r="H73" s="59"/>
      <c r="I73" s="70">
        <f>I72-'TEI actuel'!B93</f>
        <v>-6.3279999999963366E-3</v>
      </c>
      <c r="J73" s="70">
        <f>J72-'TEI actuel'!C93</f>
        <v>-8.4680000000041389E-3</v>
      </c>
      <c r="K73" s="70">
        <f>K72-'TEI actuel'!D93</f>
        <v>1.0000000685295163E-6</v>
      </c>
      <c r="L73" s="71"/>
      <c r="M73" s="61"/>
    </row>
    <row r="74" spans="1:17" ht="12" customHeight="1">
      <c r="C74" s="5"/>
    </row>
    <row r="75" spans="1:17" ht="12" customHeight="1">
      <c r="A75" s="76" t="s">
        <v>283</v>
      </c>
      <c r="B75" s="76"/>
      <c r="C75" s="76"/>
      <c r="D75" s="76"/>
      <c r="E75" s="76"/>
      <c r="F75" s="76"/>
      <c r="G75" s="13">
        <f>SUM(G40:G71)</f>
        <v>0.25233736770496862</v>
      </c>
      <c r="H75" s="76" t="s">
        <v>263</v>
      </c>
      <c r="I75" s="77"/>
      <c r="J75" s="77"/>
      <c r="K75" s="77"/>
      <c r="L75" s="76"/>
      <c r="M75" s="13">
        <f>SUM(M40:M71)</f>
        <v>0.25275334619374951</v>
      </c>
      <c r="N75" s="76"/>
      <c r="O75" s="13">
        <f>SUM(O40:O71)</f>
        <v>0.22741216458177857</v>
      </c>
    </row>
    <row r="76" spans="1:17" ht="12" customHeight="1">
      <c r="A76" s="76" t="s">
        <v>294</v>
      </c>
      <c r="B76" s="76"/>
      <c r="C76" s="76"/>
      <c r="D76" s="76"/>
      <c r="E76" s="76"/>
      <c r="F76" s="76"/>
      <c r="G76" s="13">
        <f>G39</f>
        <v>0.28238488487587027</v>
      </c>
      <c r="H76" s="76" t="s">
        <v>263</v>
      </c>
      <c r="I76" s="77"/>
      <c r="J76" s="77"/>
      <c r="K76" s="77"/>
      <c r="L76" s="76"/>
      <c r="M76" s="13">
        <f>M39</f>
        <v>0.2766547030865808</v>
      </c>
      <c r="N76" s="76"/>
      <c r="O76" s="13">
        <f>O39</f>
        <v>0.32980495210316346</v>
      </c>
    </row>
    <row r="77" spans="1:17" ht="12" customHeight="1">
      <c r="A77" s="76" t="s">
        <v>285</v>
      </c>
      <c r="B77" s="76"/>
      <c r="C77" s="76"/>
      <c r="D77" s="76"/>
      <c r="E77" s="76"/>
      <c r="F77" s="76"/>
      <c r="G77" s="13">
        <f>SUM(G3:G38)</f>
        <v>0.46527774741916117</v>
      </c>
      <c r="H77" s="76" t="s">
        <v>263</v>
      </c>
      <c r="I77" s="77"/>
      <c r="J77" s="77"/>
      <c r="K77" s="77"/>
      <c r="L77" s="76"/>
      <c r="M77" s="13">
        <f>SUM(M3:M38)</f>
        <v>0.47059195071966936</v>
      </c>
      <c r="N77" s="76"/>
      <c r="O77" s="13">
        <f>SUM(O3:O38)</f>
        <v>0.44180952400225848</v>
      </c>
    </row>
    <row r="78" spans="1:17" ht="12" customHeight="1">
      <c r="I78"/>
      <c r="J78"/>
      <c r="K78"/>
    </row>
    <row r="79" spans="1:17" ht="12" customHeight="1">
      <c r="I79"/>
      <c r="J79"/>
      <c r="K79"/>
    </row>
    <row r="81" spans="9:9" ht="12" customHeight="1">
      <c r="I81"/>
    </row>
    <row r="82" spans="9:9" ht="12" customHeight="1">
      <c r="I8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P82"/>
  <sheetViews>
    <sheetView topLeftCell="A39" workbookViewId="0">
      <selection activeCell="D58" sqref="D58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6" ht="12" customHeight="1">
      <c r="D1" s="3" t="s">
        <v>286</v>
      </c>
      <c r="J1" s="3" t="s">
        <v>72</v>
      </c>
      <c r="O1" s="3" t="s">
        <v>73</v>
      </c>
    </row>
    <row r="2" spans="1:16" ht="12" customHeight="1">
      <c r="C2" s="4" t="s">
        <v>67</v>
      </c>
      <c r="D2" s="4" t="s">
        <v>68</v>
      </c>
      <c r="E2" s="4" t="s">
        <v>69</v>
      </c>
      <c r="F2" s="4" t="s">
        <v>70</v>
      </c>
      <c r="G2" s="4" t="s">
        <v>74</v>
      </c>
      <c r="H2" s="4"/>
      <c r="I2" s="11" t="s">
        <v>67</v>
      </c>
      <c r="J2" s="4" t="s">
        <v>68</v>
      </c>
      <c r="K2" s="4" t="s">
        <v>69</v>
      </c>
      <c r="L2" s="4" t="s">
        <v>70</v>
      </c>
      <c r="M2" s="4" t="s">
        <v>74</v>
      </c>
      <c r="N2" s="4"/>
    </row>
    <row r="3" spans="1:16" ht="12" customHeight="1">
      <c r="A3" s="3" t="s">
        <v>0</v>
      </c>
      <c r="B3" s="3" t="str">
        <f t="shared" ref="B3:B14" si="0">MID(A3:A67,7,2)</f>
        <v>01</v>
      </c>
      <c r="C3" s="46">
        <f>'point de départ 3 sources'!C3</f>
        <v>0</v>
      </c>
      <c r="D3" s="46">
        <f>'point de départ 3 sources'!D3</f>
        <v>0</v>
      </c>
      <c r="E3" s="46">
        <f>'point de départ 3 sources'!E3</f>
        <v>0.2</v>
      </c>
      <c r="F3" s="46">
        <f>SUM(C3:E3)</f>
        <v>0.2</v>
      </c>
      <c r="G3" s="6">
        <f>F3/F$72</f>
        <v>1.1657708824917058E-3</v>
      </c>
      <c r="H3" s="6" t="s">
        <v>78</v>
      </c>
      <c r="I3" s="10">
        <f>VLOOKUP(B3,'TEI actuel'!$A$3:$B$90,2,FALSE)</f>
        <v>0</v>
      </c>
      <c r="J3" s="10">
        <f>VLOOKUP(B3,'TEI actuel'!$A$3:$C$90,3,FALSE)</f>
        <v>0</v>
      </c>
      <c r="K3" s="10">
        <f>VLOOKUP(B3,'TEI actuel'!$A$3:$D$90,4,FALSE)</f>
        <v>0</v>
      </c>
      <c r="L3" s="5">
        <f>SUM(I3:K3)</f>
        <v>0</v>
      </c>
      <c r="M3" s="6">
        <f>L3/L$72</f>
        <v>0</v>
      </c>
      <c r="N3" s="6" t="s">
        <v>78</v>
      </c>
      <c r="O3" s="6">
        <f>VLOOKUP(N3,'europe ratio'!$U$12:$V$76,2,FALSE)</f>
        <v>4.069923926712755E-4</v>
      </c>
      <c r="P3"/>
    </row>
    <row r="4" spans="1:16" ht="12" customHeight="1">
      <c r="A4" s="3" t="s">
        <v>1</v>
      </c>
      <c r="B4" s="3" t="str">
        <f t="shared" si="0"/>
        <v>02</v>
      </c>
      <c r="C4" s="46">
        <f>'point de départ 3 sources'!C4</f>
        <v>0</v>
      </c>
      <c r="D4" s="46">
        <f>'point de départ 3 sources'!D4</f>
        <v>0</v>
      </c>
      <c r="E4" s="46">
        <f>'point de départ 3 sources'!E4</f>
        <v>0</v>
      </c>
      <c r="F4" s="46">
        <f t="shared" ref="F4:F70" si="1">SUM(C4:E4)</f>
        <v>0</v>
      </c>
      <c r="G4" s="6">
        <f t="shared" ref="G4:G70" si="2">F4/F$72</f>
        <v>0</v>
      </c>
      <c r="H4" s="6" t="s">
        <v>79</v>
      </c>
      <c r="I4" s="10">
        <f>VLOOKUP(B4,'TEI actuel'!$A$3:$B$90,2,FALSE)</f>
        <v>0</v>
      </c>
      <c r="J4" s="10">
        <f>VLOOKUP(B4,'TEI actuel'!$A$3:$C$90,3,FALSE)</f>
        <v>0</v>
      </c>
      <c r="K4" s="10">
        <f>VLOOKUP(B4,'TEI actuel'!$A$3:$D$90,4,FALSE)</f>
        <v>0.16264099999999998</v>
      </c>
      <c r="L4" s="5">
        <f t="shared" ref="L4:L67" si="3">SUM(I4:K4)</f>
        <v>0.16264099999999998</v>
      </c>
      <c r="M4" s="6">
        <f t="shared" ref="M4:M70" si="4">L4/L$72</f>
        <v>9.4697354002530143E-4</v>
      </c>
      <c r="N4" s="6" t="s">
        <v>79</v>
      </c>
      <c r="O4" s="6">
        <f>VLOOKUP(N4,'europe ratio'!$U$12:$V$76,2,FALSE)</f>
        <v>3.4676102005156898E-4</v>
      </c>
      <c r="P4"/>
    </row>
    <row r="5" spans="1:16" ht="12" customHeight="1">
      <c r="A5" s="3" t="s">
        <v>2</v>
      </c>
      <c r="B5" s="3" t="str">
        <f t="shared" si="0"/>
        <v>03</v>
      </c>
      <c r="C5" s="46">
        <f>'point de départ 3 sources'!C5</f>
        <v>0</v>
      </c>
      <c r="D5" s="46">
        <f>'point de départ 3 sources'!D5</f>
        <v>0</v>
      </c>
      <c r="E5" s="46">
        <f>'point de départ 3 sources'!E5</f>
        <v>0</v>
      </c>
      <c r="F5" s="46">
        <f t="shared" si="1"/>
        <v>0</v>
      </c>
      <c r="G5" s="6">
        <f t="shared" si="2"/>
        <v>0</v>
      </c>
      <c r="H5" s="6" t="s">
        <v>80</v>
      </c>
      <c r="I5" s="10">
        <f>VLOOKUP(B5,'TEI actuel'!$A$3:$B$90,2,FALSE)</f>
        <v>8.294000000000001E-3</v>
      </c>
      <c r="J5" s="10">
        <f>VLOOKUP(B5,'TEI actuel'!$A$3:$C$90,3,FALSE)</f>
        <v>6.6742999999999997E-2</v>
      </c>
      <c r="K5" s="10">
        <f>VLOOKUP(B5,'TEI actuel'!$A$3:$D$90,4,FALSE)</f>
        <v>6.5272999999999998E-2</v>
      </c>
      <c r="L5" s="5">
        <f t="shared" si="3"/>
        <v>0.14030999999999999</v>
      </c>
      <c r="M5" s="6">
        <f t="shared" si="4"/>
        <v>8.169517981379237E-4</v>
      </c>
      <c r="N5" s="6" t="s">
        <v>80</v>
      </c>
      <c r="O5" s="6">
        <f>VLOOKUP(N5,'europe ratio'!$U$12:$V$76,2,FALSE)</f>
        <v>1.3601239793010781E-4</v>
      </c>
      <c r="P5"/>
    </row>
    <row r="6" spans="1:16" ht="12" customHeight="1">
      <c r="A6" s="3" t="s">
        <v>3</v>
      </c>
      <c r="B6" s="3" t="str">
        <f t="shared" si="0"/>
        <v>05</v>
      </c>
      <c r="C6" s="46">
        <f>'point de départ 3 sources'!C6</f>
        <v>0</v>
      </c>
      <c r="D6" s="46">
        <f>'point de départ 3 sources'!D6</f>
        <v>3.8816000000000003E-2</v>
      </c>
      <c r="E6" s="46">
        <f>'point de départ 3 sources'!E6</f>
        <v>0</v>
      </c>
      <c r="F6" s="46">
        <f t="shared" si="1"/>
        <v>3.8816000000000003E-2</v>
      </c>
      <c r="G6" s="6">
        <f t="shared" si="2"/>
        <v>2.2625281287399026E-4</v>
      </c>
      <c r="H6" s="6" t="s">
        <v>81</v>
      </c>
      <c r="I6" s="10">
        <f>VLOOKUP(B6,'TEI actuel'!$A$3:$B$90,2,FALSE)</f>
        <v>0</v>
      </c>
      <c r="J6" s="10">
        <f>VLOOKUP(B6,'TEI actuel'!$A$3:$C$90,3,FALSE)</f>
        <v>0</v>
      </c>
      <c r="K6" s="10">
        <f>VLOOKUP(B6,'TEI actuel'!$A$3:$D$90,4,FALSE)</f>
        <v>0</v>
      </c>
      <c r="L6" s="5">
        <f t="shared" si="3"/>
        <v>0</v>
      </c>
      <c r="M6" s="6">
        <f t="shared" si="4"/>
        <v>0</v>
      </c>
      <c r="N6" s="6" t="s">
        <v>81</v>
      </c>
      <c r="O6" s="6">
        <f>VLOOKUP(N6,'europe ratio'!$U$12:$V$76,2,FALSE)</f>
        <v>1.4266467489295376E-2</v>
      </c>
      <c r="P6"/>
    </row>
    <row r="7" spans="1:16" ht="12" customHeight="1">
      <c r="A7" s="3" t="s">
        <v>4</v>
      </c>
      <c r="B7" s="3" t="str">
        <f t="shared" si="0"/>
        <v>06</v>
      </c>
      <c r="C7" s="46">
        <f>'point de départ 3 sources'!C7</f>
        <v>0</v>
      </c>
      <c r="D7" s="46">
        <f>'point de départ 3 sources'!D7</f>
        <v>4.1404000000000003E-2</v>
      </c>
      <c r="E7" s="46">
        <f>'point de départ 3 sources'!E7</f>
        <v>0</v>
      </c>
      <c r="F7" s="46">
        <f t="shared" si="1"/>
        <v>4.1404000000000003E-2</v>
      </c>
      <c r="G7" s="6">
        <f t="shared" si="2"/>
        <v>2.4133788809343294E-4</v>
      </c>
      <c r="H7" s="6" t="s">
        <v>82</v>
      </c>
      <c r="I7" s="10">
        <f>VLOOKUP(B7,'TEI actuel'!$A$3:$B$90,2,FALSE)</f>
        <v>0</v>
      </c>
      <c r="J7" s="10">
        <f>VLOOKUP(B7,'TEI actuel'!$A$3:$C$90,3,FALSE)</f>
        <v>0</v>
      </c>
      <c r="K7" s="10">
        <f>VLOOKUP(B7,'TEI actuel'!$A$3:$D$90,4,FALSE)</f>
        <v>0</v>
      </c>
      <c r="L7" s="5">
        <f t="shared" si="3"/>
        <v>0</v>
      </c>
      <c r="M7" s="6">
        <f t="shared" si="4"/>
        <v>0</v>
      </c>
      <c r="N7" s="6" t="s">
        <v>82</v>
      </c>
      <c r="O7"/>
      <c r="P7"/>
    </row>
    <row r="8" spans="1:16" ht="12" customHeight="1">
      <c r="A8" s="3" t="s">
        <v>5</v>
      </c>
      <c r="B8" s="3" t="str">
        <f t="shared" si="0"/>
        <v>07</v>
      </c>
      <c r="C8" s="46">
        <f>'point de départ 3 sources'!C8</f>
        <v>1.9845000000000002E-2</v>
      </c>
      <c r="D8" s="46">
        <f>'point de départ 3 sources'!D8</f>
        <v>0.18631600000000001</v>
      </c>
      <c r="E8" s="46">
        <f>'point de départ 3 sources'!E8</f>
        <v>0.45398100000000002</v>
      </c>
      <c r="F8" s="46">
        <f t="shared" si="1"/>
        <v>0.66014200000000001</v>
      </c>
      <c r="G8" s="6">
        <f t="shared" si="2"/>
        <v>3.8478716095491981E-3</v>
      </c>
      <c r="H8" s="6" t="s">
        <v>83</v>
      </c>
      <c r="I8" s="10">
        <f>VLOOKUP(B8,'TEI actuel'!$A$3:$B$90,2,FALSE)</f>
        <v>0</v>
      </c>
      <c r="J8" s="10">
        <f>VLOOKUP(B8,'TEI actuel'!$A$3:$C$90,3,FALSE)</f>
        <v>2.1401E-2</v>
      </c>
      <c r="K8" s="10">
        <f>VLOOKUP(B8,'TEI actuel'!$A$3:$D$90,4,FALSE)</f>
        <v>0</v>
      </c>
      <c r="L8" s="5">
        <f t="shared" si="3"/>
        <v>2.1401E-2</v>
      </c>
      <c r="M8" s="6">
        <f t="shared" si="4"/>
        <v>1.2460683794419291E-4</v>
      </c>
      <c r="N8" s="6" t="s">
        <v>83</v>
      </c>
      <c r="O8"/>
      <c r="P8"/>
    </row>
    <row r="9" spans="1:16" ht="12" customHeight="1">
      <c r="A9" s="3" t="s">
        <v>6</v>
      </c>
      <c r="B9" s="3" t="str">
        <f t="shared" si="0"/>
        <v>08</v>
      </c>
      <c r="C9" s="46">
        <f>'point de départ 3 sources'!C9</f>
        <v>0.61933300000000002</v>
      </c>
      <c r="D9" s="46">
        <f>'point de départ 3 sources'!D9</f>
        <v>0.3</v>
      </c>
      <c r="E9" s="46">
        <f>'point de départ 3 sources'!E9</f>
        <v>1.4</v>
      </c>
      <c r="F9" s="46">
        <f t="shared" si="1"/>
        <v>2.3193329999999999</v>
      </c>
      <c r="G9" s="13">
        <f t="shared" si="2"/>
        <v>1.3519054391010676E-2</v>
      </c>
      <c r="H9" s="6" t="s">
        <v>84</v>
      </c>
      <c r="I9" s="10">
        <f>VLOOKUP(B9,'TEI actuel'!$A$3:$B$90,2,FALSE)</f>
        <v>0.17410400000000001</v>
      </c>
      <c r="J9" s="10">
        <f>VLOOKUP(B9,'TEI actuel'!$A$3:$C$90,3,FALSE)</f>
        <v>0.224159</v>
      </c>
      <c r="K9" s="10">
        <f>VLOOKUP(B9,'TEI actuel'!$A$3:$D$90,4,FALSE)</f>
        <v>1.0366169999999999</v>
      </c>
      <c r="L9" s="5">
        <f t="shared" si="3"/>
        <v>1.4348799999999999</v>
      </c>
      <c r="M9" s="6">
        <f t="shared" si="4"/>
        <v>8.3545563118248446E-3</v>
      </c>
      <c r="N9" s="6" t="s">
        <v>84</v>
      </c>
      <c r="O9"/>
      <c r="P9"/>
    </row>
    <row r="10" spans="1:16" ht="12" customHeight="1">
      <c r="A10" s="3" t="s">
        <v>7</v>
      </c>
      <c r="B10" s="3" t="str">
        <f t="shared" si="0"/>
        <v>10</v>
      </c>
      <c r="C10" s="46">
        <f>'point de départ 3 sources'!C10</f>
        <v>0</v>
      </c>
      <c r="D10" s="46">
        <f>'point de départ 3 sources'!D10</f>
        <v>0</v>
      </c>
      <c r="E10" s="46">
        <f>'point de départ 3 sources'!E10</f>
        <v>0.2</v>
      </c>
      <c r="F10" s="46">
        <f t="shared" si="1"/>
        <v>0.2</v>
      </c>
      <c r="G10" s="6">
        <f t="shared" si="2"/>
        <v>1.1657708824917058E-3</v>
      </c>
      <c r="H10" s="6" t="s">
        <v>86</v>
      </c>
      <c r="I10" s="10">
        <f>VLOOKUP(B10,'TEI actuel'!$A$3:$B$90,2,FALSE)</f>
        <v>4.1138000000000001E-2</v>
      </c>
      <c r="J10" s="10">
        <f>VLOOKUP(B10,'TEI actuel'!$A$3:$C$90,3,FALSE)</f>
        <v>5.6309999999999999E-2</v>
      </c>
      <c r="K10" s="10">
        <f>VLOOKUP(B10,'TEI actuel'!$A$3:$D$90,4,FALSE)</f>
        <v>0.24132200000000001</v>
      </c>
      <c r="L10" s="5">
        <f t="shared" si="3"/>
        <v>0.33877000000000002</v>
      </c>
      <c r="M10" s="6">
        <f t="shared" si="4"/>
        <v>1.9724806546588584E-3</v>
      </c>
      <c r="N10" s="6" t="s">
        <v>86</v>
      </c>
      <c r="O10" s="6">
        <f>VLOOKUP(N10,'europe ratio'!$U$12:$V$76,2,FALSE)</f>
        <v>1.05993661634004E-3</v>
      </c>
      <c r="P10"/>
    </row>
    <row r="11" spans="1:16" ht="12" customHeight="1">
      <c r="A11" s="3" t="s">
        <v>8</v>
      </c>
      <c r="B11" s="3" t="str">
        <f t="shared" si="0"/>
        <v>11</v>
      </c>
      <c r="C11" s="46">
        <f>'point de départ 3 sources'!C11</f>
        <v>0</v>
      </c>
      <c r="D11" s="46">
        <f>'point de départ 3 sources'!D11</f>
        <v>0</v>
      </c>
      <c r="E11" s="46">
        <f>'point de départ 3 sources'!E11</f>
        <v>0</v>
      </c>
      <c r="F11" s="46">
        <f t="shared" si="1"/>
        <v>0</v>
      </c>
      <c r="G11" s="6">
        <f t="shared" si="2"/>
        <v>0</v>
      </c>
      <c r="H11" s="6" t="s">
        <v>87</v>
      </c>
      <c r="I11" s="10">
        <f>VLOOKUP(B11,'TEI actuel'!$A$3:$B$90,2,FALSE)</f>
        <v>2.2567E-2</v>
      </c>
      <c r="J11" s="10">
        <f>VLOOKUP(B11,'TEI actuel'!$A$3:$C$90,3,FALSE)</f>
        <v>3.7517000000000002E-2</v>
      </c>
      <c r="K11" s="10">
        <f>VLOOKUP(B11,'TEI actuel'!$A$3:$D$90,4,FALSE)</f>
        <v>0.14021700000000001</v>
      </c>
      <c r="L11" s="5">
        <f t="shared" si="3"/>
        <v>0.20030100000000001</v>
      </c>
      <c r="M11" s="6">
        <f t="shared" si="4"/>
        <v>1.1662480373374974E-3</v>
      </c>
      <c r="N11" s="6" t="s">
        <v>87</v>
      </c>
      <c r="O11"/>
      <c r="P11"/>
    </row>
    <row r="12" spans="1:16" ht="12" customHeight="1">
      <c r="A12" s="3" t="s">
        <v>9</v>
      </c>
      <c r="B12" s="3" t="str">
        <f t="shared" si="0"/>
        <v>12</v>
      </c>
      <c r="C12" s="46">
        <f>'point de départ 3 sources'!C12</f>
        <v>0</v>
      </c>
      <c r="D12" s="46">
        <f>'point de départ 3 sources'!D12</f>
        <v>0</v>
      </c>
      <c r="E12" s="46">
        <f>'point de départ 3 sources'!E12</f>
        <v>0</v>
      </c>
      <c r="F12" s="46">
        <f t="shared" si="1"/>
        <v>0</v>
      </c>
      <c r="G12" s="6">
        <f t="shared" si="2"/>
        <v>0</v>
      </c>
      <c r="H12" s="6" t="s">
        <v>88</v>
      </c>
      <c r="I12" s="10">
        <f>VLOOKUP(B12,'TEI actuel'!$A$3:$B$90,2,FALSE)</f>
        <v>0</v>
      </c>
      <c r="J12" s="10">
        <f>VLOOKUP(B12,'TEI actuel'!$A$3:$C$90,3,FALSE)</f>
        <v>0</v>
      </c>
      <c r="K12" s="10">
        <f>VLOOKUP(B12,'TEI actuel'!$A$3:$D$90,4,FALSE)</f>
        <v>8.1539999999999998E-3</v>
      </c>
      <c r="L12" s="5">
        <f t="shared" si="3"/>
        <v>8.1539999999999998E-3</v>
      </c>
      <c r="M12" s="6">
        <f t="shared" si="4"/>
        <v>4.7476480379278955E-5</v>
      </c>
      <c r="N12" s="6" t="s">
        <v>88</v>
      </c>
      <c r="O12"/>
      <c r="P12"/>
    </row>
    <row r="13" spans="1:16" ht="12" customHeight="1">
      <c r="A13" s="3" t="s">
        <v>10</v>
      </c>
      <c r="B13" s="3" t="str">
        <f t="shared" si="0"/>
        <v>13</v>
      </c>
      <c r="C13" s="46">
        <f>'point de départ 3 sources'!C13</f>
        <v>0</v>
      </c>
      <c r="D13" s="46">
        <f>'point de départ 3 sources'!D13</f>
        <v>0</v>
      </c>
      <c r="E13" s="46">
        <f>'point de départ 3 sources'!E13</f>
        <v>0</v>
      </c>
      <c r="F13" s="46">
        <f t="shared" si="1"/>
        <v>0</v>
      </c>
      <c r="G13" s="6">
        <f t="shared" si="2"/>
        <v>0</v>
      </c>
      <c r="H13" s="6" t="s">
        <v>89</v>
      </c>
      <c r="I13" s="10">
        <f>VLOOKUP(B13,'TEI actuel'!$A$3:$B$90,2,FALSE)</f>
        <v>6.4072999999999991E-2</v>
      </c>
      <c r="J13" s="10">
        <f>VLOOKUP(B13,'TEI actuel'!$A$3:$C$90,3,FALSE)</f>
        <v>0.14477400000000001</v>
      </c>
      <c r="K13" s="10">
        <f>VLOOKUP(B13,'TEI actuel'!$A$3:$D$90,4,FALSE)</f>
        <v>0.41625099999999998</v>
      </c>
      <c r="L13" s="5">
        <f t="shared" si="3"/>
        <v>0.62509799999999993</v>
      </c>
      <c r="M13" s="6">
        <f t="shared" si="4"/>
        <v>3.6396189516956722E-3</v>
      </c>
      <c r="N13" s="6" t="s">
        <v>89</v>
      </c>
      <c r="O13" s="6">
        <f>VLOOKUP(N13,'europe ratio'!$U$12:$V$76,2,FALSE)</f>
        <v>3.387254640575944E-3</v>
      </c>
      <c r="P13"/>
    </row>
    <row r="14" spans="1:16" ht="12" customHeight="1">
      <c r="A14" s="3" t="s">
        <v>11</v>
      </c>
      <c r="B14" s="3" t="str">
        <f t="shared" si="0"/>
        <v>14</v>
      </c>
      <c r="C14" s="46">
        <f>'point de départ 3 sources'!C14</f>
        <v>4.2526000000000001E-2</v>
      </c>
      <c r="D14" s="46">
        <f>'point de départ 3 sources'!D14</f>
        <v>5.4342000000000001E-2</v>
      </c>
      <c r="E14" s="46">
        <f>'point de départ 3 sources'!E14</f>
        <v>0.14394499999999999</v>
      </c>
      <c r="F14" s="46">
        <f t="shared" si="1"/>
        <v>0.240813</v>
      </c>
      <c r="G14" s="6">
        <f t="shared" si="2"/>
        <v>1.4036639176273757E-3</v>
      </c>
      <c r="H14" s="6" t="s">
        <v>90</v>
      </c>
      <c r="I14" s="10">
        <f>VLOOKUP(B14,'TEI actuel'!$A$3:$B$90,2,FALSE)</f>
        <v>3.1279000000000001E-2</v>
      </c>
      <c r="J14" s="10">
        <f>VLOOKUP(B14,'TEI actuel'!$A$3:$C$90,3,FALSE)</f>
        <v>4.7823999999999998E-2</v>
      </c>
      <c r="K14" s="10">
        <f>VLOOKUP(B14,'TEI actuel'!$A$3:$D$90,4,FALSE)</f>
        <v>0.20858000000000002</v>
      </c>
      <c r="L14" s="5">
        <f t="shared" si="3"/>
        <v>0.28768300000000002</v>
      </c>
      <c r="M14" s="6">
        <f t="shared" si="4"/>
        <v>1.6750277538572613E-3</v>
      </c>
      <c r="N14" s="6" t="s">
        <v>90</v>
      </c>
      <c r="O14"/>
      <c r="P14"/>
    </row>
    <row r="15" spans="1:16" ht="12" customHeight="1">
      <c r="B15" s="7">
        <v>15</v>
      </c>
      <c r="C15" s="46">
        <f>'point de départ 3 sources'!C15</f>
        <v>0</v>
      </c>
      <c r="D15" s="46">
        <f>'point de départ 3 sources'!D15</f>
        <v>0</v>
      </c>
      <c r="E15" s="46">
        <f>'point de départ 3 sources'!E15</f>
        <v>0</v>
      </c>
      <c r="F15" s="46">
        <f t="shared" si="1"/>
        <v>0</v>
      </c>
      <c r="G15" s="6"/>
      <c r="H15" s="41">
        <v>15</v>
      </c>
      <c r="I15" s="8">
        <f>'TEI actuel'!B16</f>
        <v>1.4188000000000001E-2</v>
      </c>
      <c r="J15" s="8">
        <f>'TEI actuel'!C16</f>
        <v>5.489E-3</v>
      </c>
      <c r="K15" s="8">
        <f>'TEI actuel'!D16</f>
        <v>8.3600999999999995E-2</v>
      </c>
      <c r="L15" s="5">
        <f t="shared" si="3"/>
        <v>0.10327799999999999</v>
      </c>
      <c r="M15" s="6">
        <f t="shared" si="4"/>
        <v>6.0133381660671715E-4</v>
      </c>
      <c r="N15" s="41">
        <v>15</v>
      </c>
      <c r="O15"/>
      <c r="P15"/>
    </row>
    <row r="16" spans="1:16" ht="12" customHeight="1">
      <c r="A16" s="3" t="s">
        <v>12</v>
      </c>
      <c r="B16" s="3" t="str">
        <f t="shared" ref="B16:B46" si="5">MID(A16:A79,7,2)</f>
        <v>16</v>
      </c>
      <c r="C16" s="46">
        <f>'point de départ 3 sources'!C16</f>
        <v>1.6860850000000001</v>
      </c>
      <c r="D16" s="46">
        <f>'point de départ 3 sources'!D16</f>
        <v>0.23105300000000001</v>
      </c>
      <c r="E16" s="46">
        <f>'point de départ 3 sources'!E16</f>
        <v>4.2297710000000004</v>
      </c>
      <c r="F16" s="46">
        <f t="shared" si="1"/>
        <v>6.1469090000000008</v>
      </c>
      <c r="G16" s="13">
        <f t="shared" si="2"/>
        <v>3.5829437647631045E-2</v>
      </c>
      <c r="H16" s="6" t="s">
        <v>92</v>
      </c>
      <c r="I16" s="10">
        <f>VLOOKUP(B16,'TEI actuel'!$A$3:$B$90,2,FALSE)</f>
        <v>0.63768899999999995</v>
      </c>
      <c r="J16" s="10">
        <f>VLOOKUP(B16,'TEI actuel'!$A$3:$C$90,3,FALSE)</f>
        <v>0.82176000000000005</v>
      </c>
      <c r="K16" s="10">
        <f>VLOOKUP(B16,'TEI actuel'!$A$3:$D$90,4,FALSE)</f>
        <v>3.9973749999999999</v>
      </c>
      <c r="L16" s="5">
        <f t="shared" si="3"/>
        <v>5.4568240000000001</v>
      </c>
      <c r="M16" s="6">
        <f t="shared" si="4"/>
        <v>3.1772234188027777E-2</v>
      </c>
      <c r="N16" s="6" t="s">
        <v>92</v>
      </c>
      <c r="O16" s="6">
        <f>VLOOKUP(N16,'europe ratio'!$U$12:$V$76,2,FALSE)</f>
        <v>4.1244154820135846E-2</v>
      </c>
      <c r="P16"/>
    </row>
    <row r="17" spans="1:16" ht="12" customHeight="1">
      <c r="A17" s="3" t="s">
        <v>13</v>
      </c>
      <c r="B17" s="3" t="str">
        <f t="shared" si="5"/>
        <v>17</v>
      </c>
      <c r="C17" s="46">
        <f>'point de départ 3 sources'!C17</f>
        <v>0.301033</v>
      </c>
      <c r="D17" s="46">
        <f>'point de départ 3 sources'!D17</f>
        <v>0.238071</v>
      </c>
      <c r="E17" s="46">
        <f>'point de départ 3 sources'!E17</f>
        <v>0.39688899999999999</v>
      </c>
      <c r="F17" s="46">
        <f t="shared" si="1"/>
        <v>0.93599300000000007</v>
      </c>
      <c r="G17" s="6">
        <f t="shared" si="2"/>
        <v>5.4557669280802957E-3</v>
      </c>
      <c r="H17" s="6" t="s">
        <v>93</v>
      </c>
      <c r="I17" s="10">
        <f>VLOOKUP(B17,'TEI actuel'!$A$3:$B$90,2,FALSE)</f>
        <v>3.9509999999999997E-2</v>
      </c>
      <c r="J17" s="10">
        <f>VLOOKUP(B17,'TEI actuel'!$A$3:$C$90,3,FALSE)</f>
        <v>8.4569000000000005E-2</v>
      </c>
      <c r="K17" s="10">
        <f>VLOOKUP(B17,'TEI actuel'!$A$3:$D$90,4,FALSE)</f>
        <v>0.30657000000000001</v>
      </c>
      <c r="L17" s="5">
        <f t="shared" si="3"/>
        <v>0.430649</v>
      </c>
      <c r="M17" s="6">
        <f t="shared" si="4"/>
        <v>2.5074440518587323E-3</v>
      </c>
      <c r="N17" s="6" t="s">
        <v>93</v>
      </c>
      <c r="O17" s="6">
        <f>VLOOKUP(N17,'europe ratio'!$U$12:$V$76,2,FALSE)</f>
        <v>1.9899413890103771E-3</v>
      </c>
      <c r="P17"/>
    </row>
    <row r="18" spans="1:16" ht="12" customHeight="1">
      <c r="A18" s="3" t="s">
        <v>14</v>
      </c>
      <c r="B18" s="3" t="str">
        <f t="shared" si="5"/>
        <v>18</v>
      </c>
      <c r="C18" s="46">
        <f>'point de départ 3 sources'!C18</f>
        <v>0</v>
      </c>
      <c r="D18" s="46">
        <f>'point de départ 3 sources'!D18</f>
        <v>0</v>
      </c>
      <c r="E18" s="46">
        <f>'point de départ 3 sources'!E18</f>
        <v>0</v>
      </c>
      <c r="F18" s="46">
        <f t="shared" si="1"/>
        <v>0</v>
      </c>
      <c r="G18" s="6">
        <f t="shared" si="2"/>
        <v>0</v>
      </c>
      <c r="H18" s="6" t="s">
        <v>94</v>
      </c>
      <c r="I18" s="10">
        <f>VLOOKUP(B18,'TEI actuel'!$A$3:$B$90,2,FALSE)</f>
        <v>8.8079999999999999E-3</v>
      </c>
      <c r="J18" s="10">
        <f>VLOOKUP(B18,'TEI actuel'!$A$3:$C$90,3,FALSE)</f>
        <v>7.8230000000000001E-3</v>
      </c>
      <c r="K18" s="10">
        <f>VLOOKUP(B18,'TEI actuel'!$A$3:$D$90,4,FALSE)</f>
        <v>4.4500999999999999E-2</v>
      </c>
      <c r="L18" s="5">
        <f t="shared" si="3"/>
        <v>6.1131999999999999E-2</v>
      </c>
      <c r="M18" s="6">
        <f t="shared" si="4"/>
        <v>3.5593968586535208E-4</v>
      </c>
      <c r="N18" s="6" t="s">
        <v>94</v>
      </c>
      <c r="O18" s="6">
        <f>VLOOKUP(N18,'europe ratio'!$U$12:$V$76,2,FALSE)</f>
        <v>3.96337303781526E-4</v>
      </c>
      <c r="P18"/>
    </row>
    <row r="19" spans="1:16" ht="12" customHeight="1">
      <c r="A19" s="3" t="s">
        <v>15</v>
      </c>
      <c r="B19" s="3" t="str">
        <f t="shared" si="5"/>
        <v>19</v>
      </c>
      <c r="C19" s="46">
        <f>'point de départ 3 sources'!C19</f>
        <v>0.336343</v>
      </c>
      <c r="D19" s="46">
        <f>'point de départ 3 sources'!D19</f>
        <v>1.052637</v>
      </c>
      <c r="E19" s="46">
        <f>'point de départ 3 sources'!E19</f>
        <v>1.6854800000000001</v>
      </c>
      <c r="F19" s="46">
        <f t="shared" si="1"/>
        <v>3.0744600000000002</v>
      </c>
      <c r="G19" s="13">
        <f t="shared" si="2"/>
        <v>1.7920579736927247E-2</v>
      </c>
      <c r="H19" s="6" t="s">
        <v>95</v>
      </c>
      <c r="I19" s="10">
        <f>VLOOKUP(B19,'TEI actuel'!$A$3:$B$90,2,FALSE)</f>
        <v>0.179647</v>
      </c>
      <c r="J19" s="10">
        <f>VLOOKUP(B19,'TEI actuel'!$A$3:$C$90,3,FALSE)</f>
        <v>0.85520099999999999</v>
      </c>
      <c r="K19" s="10">
        <f>VLOOKUP(B19,'TEI actuel'!$A$3:$D$90,4,FALSE)</f>
        <v>1.354123</v>
      </c>
      <c r="L19" s="5">
        <f t="shared" si="3"/>
        <v>2.3889709999999997</v>
      </c>
      <c r="M19" s="6">
        <f t="shared" si="4"/>
        <v>1.3909729557047635E-2</v>
      </c>
      <c r="N19" s="6" t="s">
        <v>95</v>
      </c>
      <c r="O19" s="6">
        <f>VLOOKUP(N19,'europe ratio'!$U$12:$V$76,2,FALSE)</f>
        <v>2.0607873762422482E-2</v>
      </c>
      <c r="P19"/>
    </row>
    <row r="20" spans="1:16" ht="12" customHeight="1">
      <c r="A20" s="3" t="s">
        <v>16</v>
      </c>
      <c r="B20" s="3" t="str">
        <f t="shared" si="5"/>
        <v>20</v>
      </c>
      <c r="C20" s="46">
        <f>'point de départ 3 sources'!C20</f>
        <v>0.18994900000000001</v>
      </c>
      <c r="D20" s="46">
        <f>'point de départ 3 sources'!D20</f>
        <v>0.46579100000000001</v>
      </c>
      <c r="E20" s="46">
        <f>'point de départ 3 sources'!E20</f>
        <v>2.7960389999999999</v>
      </c>
      <c r="F20" s="46">
        <f t="shared" si="1"/>
        <v>3.4517790000000002</v>
      </c>
      <c r="G20" s="6">
        <f t="shared" si="2"/>
        <v>2.011991725498169E-2</v>
      </c>
      <c r="H20" s="6" t="s">
        <v>96</v>
      </c>
      <c r="I20" s="10">
        <f>VLOOKUP(B20,'TEI actuel'!$A$3:$B$90,2,FALSE)</f>
        <v>0.289634</v>
      </c>
      <c r="J20" s="10">
        <f>VLOOKUP(B20,'TEI actuel'!$A$3:$C$90,3,FALSE)</f>
        <v>0.37994699999999998</v>
      </c>
      <c r="K20" s="10">
        <f>VLOOKUP(B20,'TEI actuel'!$A$3:$D$90,4,FALSE)</f>
        <v>2.916995</v>
      </c>
      <c r="L20" s="5">
        <f t="shared" si="3"/>
        <v>3.586576</v>
      </c>
      <c r="M20" s="6">
        <f t="shared" si="4"/>
        <v>2.0882757553690557E-2</v>
      </c>
      <c r="N20" s="6" t="s">
        <v>96</v>
      </c>
      <c r="O20" s="6">
        <f>VLOOKUP(N20,'europe ratio'!$U$12:$V$76,2,FALSE)</f>
        <v>1.5548843205142986E-2</v>
      </c>
      <c r="P20"/>
    </row>
    <row r="21" spans="1:16" ht="12" customHeight="1">
      <c r="A21" s="3" t="s">
        <v>17</v>
      </c>
      <c r="B21" s="3" t="str">
        <f t="shared" si="5"/>
        <v>21</v>
      </c>
      <c r="C21" s="46">
        <f>'point de départ 3 sources'!C21</f>
        <v>0</v>
      </c>
      <c r="D21" s="46">
        <f>'point de départ 3 sources'!D21</f>
        <v>0</v>
      </c>
      <c r="E21" s="46">
        <f>'point de départ 3 sources'!E21</f>
        <v>0</v>
      </c>
      <c r="F21" s="46">
        <f t="shared" si="1"/>
        <v>0</v>
      </c>
      <c r="G21" s="6">
        <f t="shared" si="2"/>
        <v>0</v>
      </c>
      <c r="H21" s="6" t="s">
        <v>97</v>
      </c>
      <c r="I21" s="10">
        <f>VLOOKUP(B21,'TEI actuel'!$A$3:$B$90,2,FALSE)</f>
        <v>0</v>
      </c>
      <c r="J21" s="10">
        <f>VLOOKUP(B21,'TEI actuel'!$A$3:$C$90,3,FALSE)</f>
        <v>2.532E-3</v>
      </c>
      <c r="K21" s="10">
        <f>VLOOKUP(B21,'TEI actuel'!$A$3:$D$90,4,FALSE)</f>
        <v>2.1689999999999999E-3</v>
      </c>
      <c r="L21" s="5">
        <f t="shared" si="3"/>
        <v>4.7010000000000003E-3</v>
      </c>
      <c r="M21" s="6">
        <f t="shared" si="4"/>
        <v>2.737146606119578E-5</v>
      </c>
      <c r="N21" s="6" t="s">
        <v>97</v>
      </c>
      <c r="O21" s="6">
        <f>VLOOKUP(N21,'europe ratio'!$U$12:$V$76,2,FALSE)</f>
        <v>1.194461819884476E-5</v>
      </c>
      <c r="P21"/>
    </row>
    <row r="22" spans="1:16" ht="12" customHeight="1">
      <c r="A22" s="3" t="s">
        <v>18</v>
      </c>
      <c r="B22" s="3" t="str">
        <f t="shared" si="5"/>
        <v>22</v>
      </c>
      <c r="C22" s="46">
        <f>'point de départ 3 sources'!C22</f>
        <v>0.98221700000000001</v>
      </c>
      <c r="D22" s="46">
        <f>'point de départ 3 sources'!D22</f>
        <v>1.1010979999999999</v>
      </c>
      <c r="E22" s="46">
        <f>'point de départ 3 sources'!E22</f>
        <v>3.1166140000000002</v>
      </c>
      <c r="F22" s="46">
        <f t="shared" si="1"/>
        <v>5.199929</v>
      </c>
      <c r="G22" s="6">
        <f t="shared" si="2"/>
        <v>3.0309629096121064E-2</v>
      </c>
      <c r="H22" s="6" t="s">
        <v>98</v>
      </c>
      <c r="I22" s="10">
        <f>VLOOKUP(B22,'TEI actuel'!$A$3:$B$90,2,FALSE)</f>
        <v>0.62386900000000001</v>
      </c>
      <c r="J22" s="10">
        <f>VLOOKUP(B22,'TEI actuel'!$A$3:$C$90,3,FALSE)</f>
        <v>0.70668600000000004</v>
      </c>
      <c r="K22" s="10">
        <f>VLOOKUP(B22,'TEI actuel'!$A$3:$D$90,4,FALSE)</f>
        <v>4.4457420000000001</v>
      </c>
      <c r="L22" s="5">
        <f t="shared" si="3"/>
        <v>5.7762969999999996</v>
      </c>
      <c r="M22" s="6">
        <f t="shared" si="4"/>
        <v>3.3632358497104227E-2</v>
      </c>
      <c r="N22" s="6" t="s">
        <v>98</v>
      </c>
      <c r="O22" s="6">
        <f>VLOOKUP(N22,'europe ratio'!$U$12:$V$76,2,FALSE)</f>
        <v>4.2495591245187862E-2</v>
      </c>
      <c r="P22"/>
    </row>
    <row r="23" spans="1:16" ht="12" customHeight="1">
      <c r="A23" s="3" t="s">
        <v>19</v>
      </c>
      <c r="B23" s="3" t="str">
        <f t="shared" si="5"/>
        <v>23</v>
      </c>
      <c r="C23" s="46">
        <f>'point de départ 3 sources'!C23</f>
        <v>3.3507920000000002</v>
      </c>
      <c r="D23" s="46">
        <f>'point de départ 3 sources'!D23</f>
        <v>2.5561069999999999</v>
      </c>
      <c r="E23" s="46">
        <f>'point de départ 3 sources'!E23</f>
        <v>11.967167</v>
      </c>
      <c r="F23" s="46">
        <f t="shared" si="1"/>
        <v>17.874065999999999</v>
      </c>
      <c r="G23" s="6">
        <f t="shared" si="2"/>
        <v>0.10418532847267496</v>
      </c>
      <c r="H23" s="6" t="s">
        <v>99</v>
      </c>
      <c r="I23" s="10">
        <f>VLOOKUP(B23,'TEI actuel'!$A$3:$B$90,2,FALSE)</f>
        <v>2.344929</v>
      </c>
      <c r="J23" s="10">
        <f>VLOOKUP(B23,'TEI actuel'!$A$3:$C$90,3,FALSE)</f>
        <v>3.0947439999999999</v>
      </c>
      <c r="K23" s="10">
        <f>VLOOKUP(B23,'TEI actuel'!$A$3:$D$90,4,FALSE)</f>
        <v>13.222290000000001</v>
      </c>
      <c r="L23" s="5">
        <f t="shared" si="3"/>
        <v>18.661963</v>
      </c>
      <c r="M23" s="6">
        <f t="shared" si="4"/>
        <v>0.10865885702824746</v>
      </c>
      <c r="N23" s="6" t="s">
        <v>99</v>
      </c>
      <c r="O23" s="6">
        <f>VLOOKUP(N23,'europe ratio'!$U$12:$V$76,2,FALSE)</f>
        <v>0.10371429150977199</v>
      </c>
      <c r="P23"/>
    </row>
    <row r="24" spans="1:16" ht="12" customHeight="1">
      <c r="A24" s="3" t="s">
        <v>20</v>
      </c>
      <c r="B24" s="3" t="str">
        <f t="shared" si="5"/>
        <v>24</v>
      </c>
      <c r="C24" s="46">
        <f>'point de départ 3 sources'!C24</f>
        <v>1.921395</v>
      </c>
      <c r="D24" s="46">
        <f>'point de départ 3 sources'!D24</f>
        <v>1.377985</v>
      </c>
      <c r="E24" s="46">
        <f>'point de départ 3 sources'!E24</f>
        <v>4.0488049999999998</v>
      </c>
      <c r="F24" s="46">
        <f t="shared" si="1"/>
        <v>7.348185</v>
      </c>
      <c r="G24" s="6">
        <f t="shared" si="2"/>
        <v>4.2831500560811572E-2</v>
      </c>
      <c r="H24" s="6" t="s">
        <v>100</v>
      </c>
      <c r="I24" s="10">
        <f>VLOOKUP(B24,'TEI actuel'!$A$3:$B$90,2,FALSE)</f>
        <v>0.42281099999999999</v>
      </c>
      <c r="J24" s="10">
        <f>VLOOKUP(B24,'TEI actuel'!$A$3:$C$90,3,FALSE)</f>
        <v>0.83306899999999995</v>
      </c>
      <c r="K24" s="10">
        <f>VLOOKUP(B24,'TEI actuel'!$A$3:$D$90,4,FALSE)</f>
        <v>3.9770780000000001</v>
      </c>
      <c r="L24" s="5">
        <f t="shared" si="3"/>
        <v>5.232958</v>
      </c>
      <c r="M24" s="6">
        <f t="shared" si="4"/>
        <v>3.0468779471742806E-2</v>
      </c>
      <c r="N24" s="6" t="s">
        <v>100</v>
      </c>
      <c r="O24" s="6">
        <f>VLOOKUP(N24,'europe ratio'!$U$12:$V$76,2,FALSE)</f>
        <v>2.3609926231864056E-2</v>
      </c>
      <c r="P24"/>
    </row>
    <row r="25" spans="1:16" ht="12" customHeight="1">
      <c r="A25" s="3" t="s">
        <v>21</v>
      </c>
      <c r="B25" s="3" t="str">
        <f t="shared" si="5"/>
        <v>25</v>
      </c>
      <c r="C25" s="46">
        <f>'point de départ 3 sources'!C25</f>
        <v>1.709543</v>
      </c>
      <c r="D25" s="46">
        <f>'point de départ 3 sources'!D25</f>
        <v>1.0221530000000001</v>
      </c>
      <c r="E25" s="46">
        <f>'point de départ 3 sources'!E25</f>
        <v>11.659551</v>
      </c>
      <c r="F25" s="46">
        <f t="shared" si="1"/>
        <v>14.391247</v>
      </c>
      <c r="G25" s="6">
        <f t="shared" si="2"/>
        <v>8.3884483576730562E-2</v>
      </c>
      <c r="H25" s="6" t="s">
        <v>101</v>
      </c>
      <c r="I25" s="10">
        <f>VLOOKUP(B25,'TEI actuel'!$A$3:$B$90,2,FALSE)</f>
        <v>1.3827670000000001</v>
      </c>
      <c r="J25" s="10">
        <f>VLOOKUP(B25,'TEI actuel'!$A$3:$C$90,3,FALSE)</f>
        <v>2.916337</v>
      </c>
      <c r="K25" s="10">
        <f>VLOOKUP(B25,'TEI actuel'!$A$3:$D$90,4,FALSE)</f>
        <v>10.989834999999999</v>
      </c>
      <c r="L25" s="5">
        <f t="shared" si="3"/>
        <v>15.288938999999999</v>
      </c>
      <c r="M25" s="6">
        <f t="shared" si="4"/>
        <v>8.9019501159368741E-2</v>
      </c>
      <c r="N25" s="6" t="s">
        <v>101</v>
      </c>
      <c r="O25" s="6">
        <f>VLOOKUP(N25,'europe ratio'!$U$12:$V$76,2,FALSE)</f>
        <v>7.1939103343208285E-2</v>
      </c>
      <c r="P25"/>
    </row>
    <row r="26" spans="1:16" ht="12" customHeight="1">
      <c r="A26" s="3" t="s">
        <v>22</v>
      </c>
      <c r="B26" s="3" t="str">
        <f t="shared" si="5"/>
        <v>26</v>
      </c>
      <c r="C26" s="46">
        <f>'point de départ 3 sources'!C26</f>
        <v>0.23402100000000001</v>
      </c>
      <c r="D26" s="46">
        <f>'point de départ 3 sources'!D26</f>
        <v>0.25877299999999998</v>
      </c>
      <c r="E26" s="46">
        <f>'point de départ 3 sources'!E26</f>
        <v>1.121108</v>
      </c>
      <c r="F26" s="46">
        <f t="shared" si="1"/>
        <v>1.6139019999999999</v>
      </c>
      <c r="G26" s="6">
        <f t="shared" si="2"/>
        <v>9.4071997939756437E-3</v>
      </c>
      <c r="H26" s="6" t="s">
        <v>102</v>
      </c>
      <c r="I26" s="10">
        <f>VLOOKUP(B26,'TEI actuel'!$A$3:$B$90,2,FALSE)</f>
        <v>0.18367599999999998</v>
      </c>
      <c r="J26" s="10">
        <f>VLOOKUP(B26,'TEI actuel'!$A$3:$C$90,3,FALSE)</f>
        <v>0.37877899999999998</v>
      </c>
      <c r="K26" s="10">
        <f>VLOOKUP(B26,'TEI actuel'!$A$3:$D$90,4,FALSE)</f>
        <v>1.6475850000000001</v>
      </c>
      <c r="L26" s="5">
        <f t="shared" si="3"/>
        <v>2.2100400000000002</v>
      </c>
      <c r="M26" s="6">
        <f t="shared" si="4"/>
        <v>1.2867907860856226E-2</v>
      </c>
      <c r="N26" s="6" t="s">
        <v>102</v>
      </c>
      <c r="O26" s="6">
        <f>VLOOKUP(N26,'europe ratio'!$U$12:$V$76,2,FALSE)</f>
        <v>8.1234604773150389E-3</v>
      </c>
      <c r="P26"/>
    </row>
    <row r="27" spans="1:16" ht="12" customHeight="1">
      <c r="A27" s="3" t="s">
        <v>23</v>
      </c>
      <c r="B27" s="3" t="str">
        <f t="shared" si="5"/>
        <v>27</v>
      </c>
      <c r="C27" s="46">
        <f>'point de départ 3 sources'!C27</f>
        <v>0.63891799999999999</v>
      </c>
      <c r="D27" s="46">
        <f>'point de départ 3 sources'!D27</f>
        <v>0.33640500000000001</v>
      </c>
      <c r="E27" s="46">
        <f>'point de départ 3 sources'!E27</f>
        <v>4.3072800000000004</v>
      </c>
      <c r="F27" s="46">
        <f t="shared" si="1"/>
        <v>5.2826029999999999</v>
      </c>
      <c r="G27" s="6">
        <f t="shared" si="2"/>
        <v>3.0791523805816661E-2</v>
      </c>
      <c r="H27" s="6" t="s">
        <v>103</v>
      </c>
      <c r="I27" s="10">
        <f>VLOOKUP(B27,'TEI actuel'!$A$3:$B$90,2,FALSE)</f>
        <v>0.54296699999999998</v>
      </c>
      <c r="J27" s="10">
        <f>VLOOKUP(B27,'TEI actuel'!$A$3:$C$90,3,FALSE)</f>
        <v>1.0041340000000001</v>
      </c>
      <c r="K27" s="10">
        <f>VLOOKUP(B27,'TEI actuel'!$A$3:$D$90,4,FALSE)</f>
        <v>4.0093069999999997</v>
      </c>
      <c r="L27" s="5">
        <f t="shared" si="3"/>
        <v>5.5564079999999993</v>
      </c>
      <c r="M27" s="6">
        <f t="shared" si="4"/>
        <v>3.2352059773273066E-2</v>
      </c>
      <c r="N27" s="6" t="s">
        <v>103</v>
      </c>
      <c r="O27" s="6">
        <f>VLOOKUP(N27,'europe ratio'!$U$12:$V$76,2,FALSE)</f>
        <v>3.9183166955030213E-2</v>
      </c>
      <c r="P27"/>
    </row>
    <row r="28" spans="1:16" ht="12" customHeight="1">
      <c r="A28" s="3" t="s">
        <v>24</v>
      </c>
      <c r="B28" s="3" t="str">
        <f t="shared" si="5"/>
        <v>28</v>
      </c>
      <c r="C28" s="46">
        <f>'point de départ 3 sources'!C28</f>
        <v>8.5050000000000004E-3</v>
      </c>
      <c r="D28" s="46">
        <f>'point de départ 3 sources'!D28</f>
        <v>0.36228199999999999</v>
      </c>
      <c r="E28" s="46">
        <f>'point de départ 3 sources'!E28</f>
        <v>4.9550179999999999</v>
      </c>
      <c r="F28" s="46">
        <f t="shared" si="1"/>
        <v>5.3258049999999999</v>
      </c>
      <c r="G28" s="6">
        <f t="shared" si="2"/>
        <v>3.1043341974143691E-2</v>
      </c>
      <c r="H28" s="6" t="s">
        <v>104</v>
      </c>
      <c r="I28" s="10">
        <f>VLOOKUP(B28,'TEI actuel'!$A$3:$B$90,2,FALSE)</f>
        <v>0.70041300000000006</v>
      </c>
      <c r="J28" s="10">
        <f>VLOOKUP(B28,'TEI actuel'!$A$3:$C$90,3,FALSE)</f>
        <v>0.95822200000000002</v>
      </c>
      <c r="K28" s="10">
        <f>VLOOKUP(B28,'TEI actuel'!$A$3:$D$90,4,FALSE)</f>
        <v>5.9078900000000001</v>
      </c>
      <c r="L28" s="5">
        <f t="shared" si="3"/>
        <v>7.5665250000000004</v>
      </c>
      <c r="M28" s="6">
        <f t="shared" si="4"/>
        <v>4.4055920493233224E-2</v>
      </c>
      <c r="N28" s="6" t="s">
        <v>104</v>
      </c>
      <c r="O28" s="6">
        <f>VLOOKUP(N28,'europe ratio'!$U$12:$V$76,2,FALSE)</f>
        <v>2.4167840616812937E-2</v>
      </c>
      <c r="P28"/>
    </row>
    <row r="29" spans="1:16" ht="12" customHeight="1">
      <c r="A29" s="3" t="s">
        <v>25</v>
      </c>
      <c r="B29" s="3" t="str">
        <f t="shared" si="5"/>
        <v>29</v>
      </c>
      <c r="C29" s="46">
        <f>'point de départ 3 sources'!C29</f>
        <v>0</v>
      </c>
      <c r="D29" s="46">
        <f>'point de départ 3 sources'!D29</f>
        <v>2.5877000000000001E-2</v>
      </c>
      <c r="E29" s="46">
        <f>'point de départ 3 sources'!E29</f>
        <v>0.2</v>
      </c>
      <c r="F29" s="46">
        <f t="shared" si="1"/>
        <v>0.22587700000000002</v>
      </c>
      <c r="G29" s="6">
        <f t="shared" si="2"/>
        <v>1.3166041481228951E-3</v>
      </c>
      <c r="H29" s="6" t="s">
        <v>105</v>
      </c>
      <c r="I29" s="10">
        <f>VLOOKUP(B29,'TEI actuel'!$A$3:$B$90,2,FALSE)</f>
        <v>9.3559999999999997E-3</v>
      </c>
      <c r="J29" s="10">
        <f>VLOOKUP(B29,'TEI actuel'!$A$3:$C$90,3,FALSE)</f>
        <v>2.6317E-2</v>
      </c>
      <c r="K29" s="10">
        <f>VLOOKUP(B29,'TEI actuel'!$A$3:$D$90,4,FALSE)</f>
        <v>0.19841999999999999</v>
      </c>
      <c r="L29" s="5">
        <f t="shared" si="3"/>
        <v>0.234093</v>
      </c>
      <c r="M29" s="6">
        <f t="shared" si="4"/>
        <v>1.3630011922279308E-3</v>
      </c>
      <c r="N29" s="6" t="s">
        <v>105</v>
      </c>
      <c r="O29" s="6">
        <f>VLOOKUP(N29,'europe ratio'!$U$12:$V$76,2,FALSE)</f>
        <v>3.220848883966506E-3</v>
      </c>
      <c r="P29"/>
    </row>
    <row r="30" spans="1:16" ht="12" customHeight="1">
      <c r="A30" s="3" t="s">
        <v>26</v>
      </c>
      <c r="B30" s="3" t="str">
        <f t="shared" si="5"/>
        <v>30</v>
      </c>
      <c r="C30" s="46">
        <f>'point de départ 3 sources'!C30</f>
        <v>0</v>
      </c>
      <c r="D30" s="46">
        <f>'point de départ 3 sources'!D30</f>
        <v>0</v>
      </c>
      <c r="E30" s="46">
        <f>'point de départ 3 sources'!E30</f>
        <v>2.2145000000000001E-2</v>
      </c>
      <c r="F30" s="46">
        <f t="shared" si="1"/>
        <v>2.2145000000000001E-2</v>
      </c>
      <c r="G30" s="6">
        <f t="shared" si="2"/>
        <v>1.2907998096389411E-4</v>
      </c>
      <c r="H30" s="6" t="s">
        <v>106</v>
      </c>
      <c r="I30" s="10">
        <f>VLOOKUP(B30,'TEI actuel'!$A$3:$B$90,2,FALSE)</f>
        <v>0</v>
      </c>
      <c r="J30" s="10">
        <f>VLOOKUP(B30,'TEI actuel'!$A$3:$C$90,3,FALSE)</f>
        <v>1.5799999999999999E-4</v>
      </c>
      <c r="K30" s="10">
        <f>VLOOKUP(B30,'TEI actuel'!$A$3:$D$90,4,FALSE)</f>
        <v>7.4269999999999996E-3</v>
      </c>
      <c r="L30" s="5">
        <f t="shared" si="3"/>
        <v>7.5849999999999997E-3</v>
      </c>
      <c r="M30" s="6">
        <f t="shared" si="4"/>
        <v>4.4163490762427133E-5</v>
      </c>
      <c r="N30" s="6" t="s">
        <v>106</v>
      </c>
      <c r="O30" s="6">
        <f>VLOOKUP(N30,'europe ratio'!$U$12:$V$76,2,FALSE)</f>
        <v>2.1233935535676834E-4</v>
      </c>
      <c r="P30"/>
    </row>
    <row r="31" spans="1:16" ht="12" customHeight="1">
      <c r="A31" s="3" t="s">
        <v>27</v>
      </c>
      <c r="B31" s="3" t="str">
        <f t="shared" si="5"/>
        <v>31</v>
      </c>
      <c r="C31" s="46">
        <f>'point de départ 3 sources'!C31</f>
        <v>0.38840400000000003</v>
      </c>
      <c r="D31" s="46">
        <f>'point de départ 3 sources'!D31</f>
        <v>0</v>
      </c>
      <c r="E31" s="46">
        <f>'point de départ 3 sources'!E31</f>
        <v>0</v>
      </c>
      <c r="F31" s="46">
        <f t="shared" si="1"/>
        <v>0.38840400000000003</v>
      </c>
      <c r="G31" s="6">
        <f t="shared" si="2"/>
        <v>2.2639503692165426E-3</v>
      </c>
      <c r="H31" s="6" t="s">
        <v>107</v>
      </c>
      <c r="I31" s="10">
        <f>VLOOKUP(B31,'TEI actuel'!$A$3:$B$90,2,FALSE)</f>
        <v>1.1147000000000001E-2</v>
      </c>
      <c r="J31" s="10">
        <f>VLOOKUP(B31,'TEI actuel'!$A$3:$C$90,3,FALSE)</f>
        <v>1.5987999999999999E-2</v>
      </c>
      <c r="K31" s="10">
        <f>VLOOKUP(B31,'TEI actuel'!$A$3:$D$90,4,FALSE)</f>
        <v>0.12848300000000001</v>
      </c>
      <c r="L31" s="5">
        <f t="shared" si="3"/>
        <v>0.15561800000000001</v>
      </c>
      <c r="M31" s="6">
        <f t="shared" si="4"/>
        <v>9.0608228153821841E-4</v>
      </c>
      <c r="N31" s="6" t="s">
        <v>107</v>
      </c>
      <c r="O31" s="6">
        <f>VLOOKUP(N31,'europe ratio'!$U$12:$V$76,2,FALSE)</f>
        <v>5.3587190512377541E-3</v>
      </c>
      <c r="P31"/>
    </row>
    <row r="32" spans="1:16" ht="12" customHeight="1">
      <c r="A32" s="3" t="s">
        <v>28</v>
      </c>
      <c r="B32" s="3" t="str">
        <f t="shared" si="5"/>
        <v>32</v>
      </c>
      <c r="C32" s="46">
        <f>'point de départ 3 sources'!C32</f>
        <v>0</v>
      </c>
      <c r="D32" s="46">
        <f>'point de départ 3 sources'!D32</f>
        <v>0</v>
      </c>
      <c r="E32" s="46">
        <f>'point de départ 3 sources'!E32</f>
        <v>0.3</v>
      </c>
      <c r="F32" s="46">
        <f t="shared" si="1"/>
        <v>0.3</v>
      </c>
      <c r="G32" s="6">
        <f t="shared" si="2"/>
        <v>1.7486563237375586E-3</v>
      </c>
      <c r="H32" s="6" t="s">
        <v>108</v>
      </c>
      <c r="I32" s="10">
        <f>VLOOKUP(B32,'TEI actuel'!$A$3:$B$90,2,FALSE)</f>
        <v>4.6353999999999999E-2</v>
      </c>
      <c r="J32" s="10">
        <f>VLOOKUP(B32,'TEI actuel'!$A$3:$C$90,3,FALSE)</f>
        <v>6.5197000000000005E-2</v>
      </c>
      <c r="K32" s="10">
        <f>VLOOKUP(B32,'TEI actuel'!$A$3:$D$90,4,FALSE)</f>
        <v>0.33128800000000003</v>
      </c>
      <c r="L32" s="5">
        <f t="shared" si="3"/>
        <v>0.44283900000000004</v>
      </c>
      <c r="M32" s="6">
        <f t="shared" si="4"/>
        <v>2.5784200508559619E-3</v>
      </c>
      <c r="N32" s="6" t="s">
        <v>108</v>
      </c>
      <c r="O32"/>
      <c r="P32"/>
    </row>
    <row r="33" spans="1:16" ht="12" customHeight="1">
      <c r="A33" s="3" t="s">
        <v>29</v>
      </c>
      <c r="B33" s="3" t="str">
        <f t="shared" si="5"/>
        <v>33</v>
      </c>
      <c r="C33" s="46">
        <f>'point de départ 3 sources'!C33</f>
        <v>0.22964000000000001</v>
      </c>
      <c r="D33" s="46">
        <f>'point de départ 3 sources'!D33</f>
        <v>0.26061600000000001</v>
      </c>
      <c r="E33" s="46">
        <f>'point de départ 3 sources'!E33</f>
        <v>1.085124</v>
      </c>
      <c r="F33" s="46">
        <f t="shared" si="1"/>
        <v>1.57538</v>
      </c>
      <c r="G33" s="6">
        <f t="shared" si="2"/>
        <v>9.1826606642989167E-3</v>
      </c>
      <c r="H33" s="6" t="s">
        <v>109</v>
      </c>
      <c r="I33" s="10">
        <f>VLOOKUP(B33,'TEI actuel'!$A$3:$B$90,2,FALSE)</f>
        <v>0.19647100000000001</v>
      </c>
      <c r="J33" s="10">
        <f>VLOOKUP(B33,'TEI actuel'!$A$3:$C$90,3,FALSE)</f>
        <v>0.39439200000000002</v>
      </c>
      <c r="K33" s="10">
        <f>VLOOKUP(B33,'TEI actuel'!$A$3:$D$90,4,FALSE)</f>
        <v>1.7221569999999999</v>
      </c>
      <c r="L33" s="5">
        <f t="shared" si="3"/>
        <v>2.3130199999999999</v>
      </c>
      <c r="M33" s="6">
        <f t="shared" si="4"/>
        <v>1.3467506579210179E-2</v>
      </c>
      <c r="N33" s="6" t="s">
        <v>109</v>
      </c>
      <c r="O33" s="6">
        <f>VLOOKUP(N33,'europe ratio'!$U$12:$V$76,2,FALSE)</f>
        <v>8.5731579391495616E-3</v>
      </c>
      <c r="P33"/>
    </row>
    <row r="34" spans="1:16" ht="12" customHeight="1">
      <c r="A34" s="3" t="s">
        <v>30</v>
      </c>
      <c r="B34" s="3" t="str">
        <f t="shared" si="5"/>
        <v>35</v>
      </c>
      <c r="C34" s="46">
        <f>'point de départ 3 sources'!C34</f>
        <v>1.9439999999999999E-2</v>
      </c>
      <c r="D34" s="46">
        <f>'point de départ 3 sources'!D34</f>
        <v>1.6855999999999999E-2</v>
      </c>
      <c r="E34" s="46">
        <f>'point de départ 3 sources'!E34</f>
        <v>0.65991100000000003</v>
      </c>
      <c r="F34" s="46">
        <f t="shared" si="1"/>
        <v>0.69620700000000002</v>
      </c>
      <c r="G34" s="6">
        <f t="shared" si="2"/>
        <v>4.0580892439345149E-3</v>
      </c>
      <c r="H34" s="6" t="s">
        <v>110</v>
      </c>
      <c r="I34" s="10">
        <f>VLOOKUP(B34,'TEI actuel'!$A$3:$B$90,2,FALSE)</f>
        <v>1.9440000000000002E-2</v>
      </c>
      <c r="J34" s="10">
        <f>VLOOKUP(B34,'TEI actuel'!$A$3:$C$90,3,FALSE)</f>
        <v>5.6856000000000004E-2</v>
      </c>
      <c r="K34" s="10">
        <f>VLOOKUP(B34,'TEI actuel'!$A$3:$D$90,4,FALSE)</f>
        <v>0.21491099999999999</v>
      </c>
      <c r="L34" s="5">
        <f t="shared" si="3"/>
        <v>0.29120699999999999</v>
      </c>
      <c r="M34" s="6">
        <f t="shared" si="4"/>
        <v>1.6955461640677809E-3</v>
      </c>
      <c r="N34" s="6" t="s">
        <v>110</v>
      </c>
      <c r="O34" s="6">
        <f>VLOOKUP(N34,'europe ratio'!$U$12:$V$76,2,FALSE)</f>
        <v>4.4248268653947426E-3</v>
      </c>
      <c r="P34"/>
    </row>
    <row r="35" spans="1:16" ht="12" customHeight="1">
      <c r="A35" s="3" t="s">
        <v>31</v>
      </c>
      <c r="B35" s="3" t="str">
        <f t="shared" si="5"/>
        <v>36</v>
      </c>
      <c r="C35" s="46">
        <f>'point de départ 3 sources'!C35</f>
        <v>7.3712E-2</v>
      </c>
      <c r="D35" s="46">
        <f>'point de départ 3 sources'!D35</f>
        <v>3.6228000000000003E-2</v>
      </c>
      <c r="E35" s="46">
        <f>'point de départ 3 sources'!E35</f>
        <v>7.7508999999999995E-2</v>
      </c>
      <c r="F35" s="46">
        <f t="shared" si="1"/>
        <v>0.187449</v>
      </c>
      <c r="G35" s="6">
        <f t="shared" si="2"/>
        <v>1.0926129307609388E-3</v>
      </c>
      <c r="H35" s="6" t="s">
        <v>111</v>
      </c>
      <c r="I35" s="10">
        <f>VLOOKUP(B35,'TEI actuel'!$A$3:$B$90,2,FALSE)</f>
        <v>1.6086E-2</v>
      </c>
      <c r="J35" s="10">
        <f>VLOOKUP(B35,'TEI actuel'!$A$3:$C$90,3,FALSE)</f>
        <v>2.4249E-2</v>
      </c>
      <c r="K35" s="10">
        <f>VLOOKUP(B35,'TEI actuel'!$A$3:$D$90,4,FALSE)</f>
        <v>0.120475</v>
      </c>
      <c r="L35" s="5">
        <f t="shared" si="3"/>
        <v>0.16081000000000001</v>
      </c>
      <c r="M35" s="6">
        <f t="shared" si="4"/>
        <v>9.3631258398232139E-4</v>
      </c>
      <c r="N35" s="6" t="s">
        <v>111</v>
      </c>
      <c r="O35" s="6">
        <f>VLOOKUP(N35,'europe ratio'!$U$12:$V$76,2,FALSE)</f>
        <v>5.8454269455055744E-4</v>
      </c>
      <c r="P35"/>
    </row>
    <row r="36" spans="1:16" ht="12" customHeight="1">
      <c r="A36" s="3" t="s">
        <v>32</v>
      </c>
      <c r="B36" s="3" t="str">
        <f t="shared" si="5"/>
        <v>37</v>
      </c>
      <c r="C36" s="46">
        <f>'point de départ 3 sources'!C36</f>
        <v>0.2</v>
      </c>
      <c r="D36" s="46">
        <f>'point de départ 3 sources'!D36</f>
        <v>0.2</v>
      </c>
      <c r="E36" s="46">
        <f>'point de départ 3 sources'!E36</f>
        <v>0.2</v>
      </c>
      <c r="F36" s="46">
        <f t="shared" si="1"/>
        <v>0.60000000000000009</v>
      </c>
      <c r="G36" s="6">
        <f t="shared" si="2"/>
        <v>3.4973126474751176E-3</v>
      </c>
      <c r="H36" s="6" t="s">
        <v>112</v>
      </c>
      <c r="I36" s="10">
        <f>VLOOKUP(B36,'TEI actuel'!$A$3:$B$90,2,FALSE)</f>
        <v>2.0827000000000002E-2</v>
      </c>
      <c r="J36" s="10">
        <f>VLOOKUP(B36,'TEI actuel'!$A$3:$C$90,3,FALSE)</f>
        <v>2.1925E-2</v>
      </c>
      <c r="K36" s="10">
        <f>VLOOKUP(B36,'TEI actuel'!$A$3:$D$90,4,FALSE)</f>
        <v>0.11668099999999999</v>
      </c>
      <c r="L36" s="5">
        <f t="shared" si="3"/>
        <v>0.15943299999999999</v>
      </c>
      <c r="M36" s="6">
        <f t="shared" si="4"/>
        <v>9.2829503265999275E-4</v>
      </c>
      <c r="N36" s="6" t="s">
        <v>112</v>
      </c>
      <c r="O36" s="6">
        <f>VLOOKUP(N36,'europe ratio'!$U$12:$V$76,2,FALSE)</f>
        <v>6.7991891778558834E-3</v>
      </c>
      <c r="P36"/>
    </row>
    <row r="37" spans="1:16" ht="12" customHeight="1">
      <c r="A37" s="3" t="s">
        <v>33</v>
      </c>
      <c r="B37" s="3" t="str">
        <f t="shared" si="5"/>
        <v>38</v>
      </c>
      <c r="C37" s="46">
        <f>'point de départ 3 sources'!C37</f>
        <v>7.9381999999999994E-2</v>
      </c>
      <c r="D37" s="46">
        <f>'point de départ 3 sources'!D37</f>
        <v>0.36469299999999999</v>
      </c>
      <c r="E37" s="46">
        <f>'point de départ 3 sources'!E37</f>
        <v>1.0297609999999999</v>
      </c>
      <c r="F37" s="46">
        <f t="shared" si="1"/>
        <v>1.4738359999999999</v>
      </c>
      <c r="G37" s="6">
        <f t="shared" si="2"/>
        <v>8.5907754718402268E-3</v>
      </c>
      <c r="H37" s="6" t="s">
        <v>113</v>
      </c>
      <c r="I37" s="10">
        <f>VLOOKUP(B37,'TEI actuel'!$A$3:$B$90,2,FALSE)</f>
        <v>7.1592000000000003E-2</v>
      </c>
      <c r="J37" s="10">
        <f>VLOOKUP(B37,'TEI actuel'!$A$3:$C$90,3,FALSE)</f>
        <v>0.125116</v>
      </c>
      <c r="K37" s="10">
        <f>VLOOKUP(B37,'TEI actuel'!$A$3:$D$90,4,FALSE)</f>
        <v>0.52118900000000001</v>
      </c>
      <c r="L37" s="5">
        <f t="shared" si="3"/>
        <v>0.71789700000000001</v>
      </c>
      <c r="M37" s="6">
        <f t="shared" si="4"/>
        <v>4.1799390280651489E-3</v>
      </c>
      <c r="N37" s="6" t="s">
        <v>113</v>
      </c>
      <c r="O37"/>
      <c r="P37"/>
    </row>
    <row r="38" spans="1:16" ht="12" customHeight="1">
      <c r="A38" s="3" t="s">
        <v>34</v>
      </c>
      <c r="B38" s="3" t="str">
        <f t="shared" si="5"/>
        <v>39</v>
      </c>
      <c r="C38" s="46">
        <f>'point de départ 3 sources'!C38</f>
        <v>8.5050000000000004E-3</v>
      </c>
      <c r="D38" s="46">
        <f>'point de départ 3 sources'!D38</f>
        <v>0</v>
      </c>
      <c r="E38" s="46">
        <f>'point de départ 3 sources'!E38</f>
        <v>0</v>
      </c>
      <c r="F38" s="46">
        <f t="shared" si="1"/>
        <v>8.5050000000000004E-3</v>
      </c>
      <c r="G38" s="6">
        <f t="shared" si="2"/>
        <v>4.957440677795979E-5</v>
      </c>
      <c r="H38" s="6" t="s">
        <v>114</v>
      </c>
      <c r="I38" s="10">
        <f>VLOOKUP(B38,'TEI actuel'!$A$3:$B$90,2,FALSE)</f>
        <v>5.006E-3</v>
      </c>
      <c r="J38" s="10">
        <f>VLOOKUP(B38,'TEI actuel'!$A$3:$C$90,3,FALSE)</f>
        <v>0.58329799999999998</v>
      </c>
      <c r="K38" s="10">
        <f>VLOOKUP(B38,'TEI actuel'!$A$3:$D$90,4,FALSE)</f>
        <v>0.20801499999999998</v>
      </c>
      <c r="L38" s="5">
        <f t="shared" si="3"/>
        <v>0.79631899999999989</v>
      </c>
      <c r="M38" s="6">
        <f t="shared" si="4"/>
        <v>4.6365493474548724E-3</v>
      </c>
      <c r="N38" s="6" t="s">
        <v>114</v>
      </c>
      <c r="O38"/>
      <c r="P38"/>
    </row>
    <row r="39" spans="1:16" ht="12" customHeight="1">
      <c r="A39" s="9" t="s">
        <v>35</v>
      </c>
      <c r="B39" s="3" t="str">
        <f t="shared" si="5"/>
        <v>41</v>
      </c>
      <c r="C39" s="46">
        <f>'point de départ 3 sources'!C39</f>
        <v>7.0018229999999999</v>
      </c>
      <c r="D39" s="46">
        <f>'point de départ 3 sources'!D39</f>
        <v>5.9910220000000001</v>
      </c>
      <c r="E39" s="46">
        <f>'point de départ 3 sources'!E39</f>
        <v>35.453189999999999</v>
      </c>
      <c r="F39" s="46">
        <f t="shared" si="1"/>
        <v>48.446034999999995</v>
      </c>
      <c r="G39" s="13">
        <f t="shared" si="2"/>
        <v>0.28238488487587027</v>
      </c>
      <c r="H39" s="6" t="s">
        <v>67</v>
      </c>
      <c r="I39" s="8">
        <f>SUM('TEI actuel'!B40:B42)</f>
        <v>15.102565999999999</v>
      </c>
      <c r="J39" s="8">
        <f>SUM('TEI actuel'!C40:C42)</f>
        <v>7.3117520000000003</v>
      </c>
      <c r="K39" s="8">
        <f>SUM('TEI actuel'!D40:D42)</f>
        <v>25.100629000000001</v>
      </c>
      <c r="L39" s="5">
        <f t="shared" si="3"/>
        <v>47.514947000000006</v>
      </c>
      <c r="M39" s="6">
        <f t="shared" si="4"/>
        <v>0.2766547030865808</v>
      </c>
      <c r="N39" s="6" t="s">
        <v>67</v>
      </c>
      <c r="O39" s="6">
        <f>VLOOKUP(N39,'europe ratio'!$U$12:$V$76,2,FALSE)</f>
        <v>0.32980495210316346</v>
      </c>
      <c r="P39"/>
    </row>
    <row r="40" spans="1:16" ht="12" customHeight="1">
      <c r="A40" s="3" t="s">
        <v>36</v>
      </c>
      <c r="B40" s="3" t="str">
        <f t="shared" si="5"/>
        <v>45</v>
      </c>
      <c r="C40" s="46">
        <f>'point de départ 3 sources'!C40</f>
        <v>1.3325E-2</v>
      </c>
      <c r="D40" s="46">
        <f>'point de départ 3 sources'!D40</f>
        <v>1.9408000000000002E-2</v>
      </c>
      <c r="E40" s="46">
        <f>'point de départ 3 sources'!E40</f>
        <v>7.7162999999999995E-2</v>
      </c>
      <c r="F40" s="46">
        <f t="shared" si="1"/>
        <v>0.10989599999999999</v>
      </c>
      <c r="G40" s="6">
        <f t="shared" si="2"/>
        <v>6.4056778451154241E-4</v>
      </c>
      <c r="H40" s="6" t="s">
        <v>115</v>
      </c>
      <c r="I40" s="10">
        <f>VLOOKUP(B40,'TEI actuel'!$A$3:$B$90,2,FALSE)</f>
        <v>1.0464000000000001E-2</v>
      </c>
      <c r="J40" s="10">
        <f>VLOOKUP(B40,'TEI actuel'!$A$3:$C$90,3,FALSE)</f>
        <v>1.6882000000000001E-2</v>
      </c>
      <c r="K40" s="10">
        <f>VLOOKUP(B40,'TEI actuel'!$A$3:$D$90,4,FALSE)</f>
        <v>6.4284999999999995E-2</v>
      </c>
      <c r="L40" s="5">
        <f t="shared" si="3"/>
        <v>9.163099999999999E-2</v>
      </c>
      <c r="M40" s="6">
        <f t="shared" si="4"/>
        <v>5.3351942281502441E-4</v>
      </c>
      <c r="N40" s="6" t="s">
        <v>115</v>
      </c>
      <c r="O40" s="6">
        <f>VLOOKUP(N40,'europe ratio'!$U$12:$V$76,2,FALSE)</f>
        <v>2.9826624666916693E-3</v>
      </c>
      <c r="P40"/>
    </row>
    <row r="41" spans="1:16" ht="12" customHeight="1">
      <c r="A41" s="3" t="s">
        <v>37</v>
      </c>
      <c r="B41" s="3" t="str">
        <f t="shared" si="5"/>
        <v>52</v>
      </c>
      <c r="C41" s="46">
        <f>'point de départ 3 sources'!C41</f>
        <v>0.3</v>
      </c>
      <c r="D41" s="46">
        <f>'point de départ 3 sources'!D41</f>
        <v>0.2</v>
      </c>
      <c r="E41" s="46">
        <f>'point de départ 3 sources'!E41</f>
        <v>0.4</v>
      </c>
      <c r="F41" s="46">
        <f t="shared" si="1"/>
        <v>0.9</v>
      </c>
      <c r="G41" s="6">
        <f t="shared" si="2"/>
        <v>5.2459689712126755E-3</v>
      </c>
      <c r="H41" s="6" t="s">
        <v>121</v>
      </c>
      <c r="I41" s="10">
        <f>VLOOKUP(B41,'TEI actuel'!$A$3:$B$90,2,FALSE)</f>
        <v>0.245252</v>
      </c>
      <c r="J41" s="10">
        <f>VLOOKUP(B41,'TEI actuel'!$A$3:$C$90,3,FALSE)</f>
        <v>0.26748099999999997</v>
      </c>
      <c r="K41" s="10">
        <f>VLOOKUP(B41,'TEI actuel'!$A$3:$D$90,4,FALSE)</f>
        <v>1.813423</v>
      </c>
      <c r="L41" s="5">
        <f t="shared" si="3"/>
        <v>2.3261560000000001</v>
      </c>
      <c r="M41" s="6">
        <f t="shared" si="4"/>
        <v>1.3543990641788328E-2</v>
      </c>
      <c r="N41" s="6" t="s">
        <v>121</v>
      </c>
      <c r="O41" s="6">
        <f>VLOOKUP(N41,'europe ratio'!$U$12:$V$76,2,FALSE)</f>
        <v>5.2519516720182921E-3</v>
      </c>
      <c r="P41"/>
    </row>
    <row r="42" spans="1:16" ht="12" customHeight="1">
      <c r="A42" s="3" t="s">
        <v>38</v>
      </c>
      <c r="B42" s="3" t="str">
        <f t="shared" si="5"/>
        <v>53</v>
      </c>
      <c r="C42" s="46">
        <f>'point de départ 3 sources'!C42</f>
        <v>8.2216999999999998E-2</v>
      </c>
      <c r="D42" s="46">
        <f>'point de départ 3 sources'!D42</f>
        <v>3.1053000000000001E-2</v>
      </c>
      <c r="E42" s="46">
        <f>'point de départ 3 sources'!E42</f>
        <v>0.15501799999999999</v>
      </c>
      <c r="F42" s="46">
        <f t="shared" si="1"/>
        <v>0.26828799999999997</v>
      </c>
      <c r="G42" s="6">
        <f t="shared" si="2"/>
        <v>1.5638116926096736E-3</v>
      </c>
      <c r="H42" s="6" t="s">
        <v>122</v>
      </c>
      <c r="I42" s="12">
        <f>VLOOKUP(B42,'TEI actuel'!$A$3:$B$90,2,FALSE)</f>
        <v>1.5650999999999998E-2</v>
      </c>
      <c r="J42" s="10">
        <f>VLOOKUP(B42,'TEI actuel'!$A$3:$C$90,3,FALSE)</f>
        <v>9.691E-3</v>
      </c>
      <c r="K42" s="10">
        <f>VLOOKUP(B42,'TEI actuel'!$A$3:$D$90,4,FALSE)</f>
        <v>8.3138999999999991E-2</v>
      </c>
      <c r="L42" s="5">
        <f t="shared" si="3"/>
        <v>0.10848099999999999</v>
      </c>
      <c r="M42" s="6">
        <f t="shared" si="4"/>
        <v>6.3162816630176106E-4</v>
      </c>
      <c r="N42" s="6" t="s">
        <v>122</v>
      </c>
      <c r="O42" s="6">
        <f>VLOOKUP(N42,'europe ratio'!$U$12:$V$76,2,FALSE)</f>
        <v>7.4451021723721334E-4</v>
      </c>
      <c r="P42"/>
    </row>
    <row r="43" spans="1:16" ht="12" customHeight="1">
      <c r="A43" s="3" t="s">
        <v>39</v>
      </c>
      <c r="B43" s="3" t="str">
        <f t="shared" si="5"/>
        <v>55</v>
      </c>
      <c r="C43" s="46">
        <f>'point de départ 3 sources'!C43</f>
        <v>0.30902200000000002</v>
      </c>
      <c r="D43" s="46">
        <f>'point de départ 3 sources'!D43</f>
        <v>0.29758899999999999</v>
      </c>
      <c r="E43" s="46">
        <f>'point de départ 3 sources'!E43</f>
        <v>1.040834</v>
      </c>
      <c r="F43" s="46">
        <f t="shared" si="1"/>
        <v>1.647445</v>
      </c>
      <c r="G43" s="6">
        <f t="shared" si="2"/>
        <v>9.6027170575327409E-3</v>
      </c>
      <c r="H43" s="6" t="s">
        <v>123</v>
      </c>
      <c r="I43" s="8">
        <f>'TEI actuel'!B51+'TEI actuel'!B52</f>
        <v>4.3103999999999996E-2</v>
      </c>
      <c r="J43" s="8">
        <f>'TEI actuel'!C51+'TEI actuel'!C52</f>
        <v>0.104806</v>
      </c>
      <c r="K43" s="8">
        <f>'TEI actuel'!D51+'TEI actuel'!D52</f>
        <v>0.24677399999999999</v>
      </c>
      <c r="L43" s="5">
        <f t="shared" si="3"/>
        <v>0.39468399999999998</v>
      </c>
      <c r="M43" s="6">
        <f t="shared" si="4"/>
        <v>2.2980386536687923E-3</v>
      </c>
      <c r="N43" s="6" t="s">
        <v>123</v>
      </c>
      <c r="O43" s="6">
        <f>VLOOKUP(N43,'europe ratio'!$U$12:$V$76,2,FALSE)</f>
        <v>4.7696300599259327E-3</v>
      </c>
      <c r="P43"/>
    </row>
    <row r="44" spans="1:16" ht="12" customHeight="1">
      <c r="A44" s="3" t="s">
        <v>163</v>
      </c>
      <c r="B44" s="3" t="str">
        <f t="shared" si="5"/>
        <v>58</v>
      </c>
      <c r="C44" s="46">
        <f>'point de départ 3 sources'!C44</f>
        <v>2.8351000000000001E-2</v>
      </c>
      <c r="D44" s="46">
        <f>'point de départ 3 sources'!D44</f>
        <v>1.2939000000000001E-2</v>
      </c>
      <c r="E44" s="46">
        <f>'point de départ 3 sources'!E44</f>
        <v>5.5363000000000002E-2</v>
      </c>
      <c r="F44" s="46">
        <f t="shared" si="1"/>
        <v>9.6653000000000003E-2</v>
      </c>
      <c r="G44" s="6">
        <f t="shared" si="2"/>
        <v>5.6337626552735421E-4</v>
      </c>
      <c r="H44" s="6" t="s">
        <v>125</v>
      </c>
      <c r="I44" s="10">
        <f>VLOOKUP(B44,'TEI actuel'!$A$3:$B$90,2,FALSE)</f>
        <v>2.6999999999999999E-5</v>
      </c>
      <c r="J44" s="10">
        <f>VLOOKUP(B44,'TEI actuel'!$A$3:$C$90,3,FALSE)</f>
        <v>1.66E-4</v>
      </c>
      <c r="K44" s="10">
        <f>VLOOKUP(B44,'TEI actuel'!$A$3:$D$90,4,FALSE)</f>
        <v>8.3099999999999992E-4</v>
      </c>
      <c r="L44" s="5">
        <f t="shared" si="3"/>
        <v>1.024E-3</v>
      </c>
      <c r="M44" s="6">
        <f t="shared" si="4"/>
        <v>5.9622168148616193E-6</v>
      </c>
      <c r="N44" s="6" t="s">
        <v>125</v>
      </c>
      <c r="O44" s="6">
        <f>VLOOKUP(N44,'europe ratio'!$U$12:$V$76,2,FALSE)</f>
        <v>7.8168066425631367E-4</v>
      </c>
      <c r="P44"/>
    </row>
    <row r="45" spans="1:16" ht="12" customHeight="1">
      <c r="A45" s="3" t="s">
        <v>40</v>
      </c>
      <c r="B45" s="3" t="str">
        <f t="shared" si="5"/>
        <v>59</v>
      </c>
      <c r="C45" s="46">
        <f>'point de départ 3 sources'!C45</f>
        <v>2.8349999999999998E-3</v>
      </c>
      <c r="D45" s="46">
        <f>'point de départ 3 sources'!D45</f>
        <v>0</v>
      </c>
      <c r="E45" s="46">
        <f>'point de départ 3 sources'!E45</f>
        <v>0</v>
      </c>
      <c r="F45" s="46">
        <f t="shared" si="1"/>
        <v>2.8349999999999998E-3</v>
      </c>
      <c r="G45" s="6">
        <f t="shared" si="2"/>
        <v>1.6524802259319926E-5</v>
      </c>
      <c r="H45" s="6" t="s">
        <v>126</v>
      </c>
      <c r="I45" s="10">
        <f>VLOOKUP(B45,'TEI actuel'!$A$3:$B$90,2,FALSE)</f>
        <v>7.4589999999999995E-3</v>
      </c>
      <c r="J45" s="10">
        <f>VLOOKUP(B45,'TEI actuel'!$A$3:$C$90,3,FALSE)</f>
        <v>4.7229999999999998E-3</v>
      </c>
      <c r="K45" s="10">
        <f>VLOOKUP(B45,'TEI actuel'!$A$3:$D$90,4,FALSE)</f>
        <v>2.7657000000000001E-2</v>
      </c>
      <c r="L45" s="5">
        <f t="shared" si="3"/>
        <v>3.9838999999999999E-2</v>
      </c>
      <c r="M45" s="6">
        <f t="shared" si="4"/>
        <v>2.3196167547585164E-4</v>
      </c>
      <c r="N45" s="6" t="s">
        <v>126</v>
      </c>
      <c r="O45" s="6">
        <f>VLOOKUP(N45,'europe ratio'!$U$12:$V$76,2,FALSE)</f>
        <v>3.7639195629267478E-4</v>
      </c>
      <c r="P45"/>
    </row>
    <row r="46" spans="1:16" ht="12" customHeight="1">
      <c r="A46" s="3" t="s">
        <v>164</v>
      </c>
      <c r="B46" s="3" t="str">
        <f t="shared" si="5"/>
        <v>60</v>
      </c>
      <c r="C46" s="46">
        <f>'point de départ 3 sources'!C46</f>
        <v>0</v>
      </c>
      <c r="D46" s="46">
        <f>'point de départ 3 sources'!D46</f>
        <v>0</v>
      </c>
      <c r="E46" s="46">
        <f>'point de départ 3 sources'!E46</f>
        <v>0</v>
      </c>
      <c r="F46" s="46">
        <f t="shared" si="1"/>
        <v>0</v>
      </c>
      <c r="G46" s="6">
        <f t="shared" si="2"/>
        <v>0</v>
      </c>
      <c r="H46" s="6" t="s">
        <v>127</v>
      </c>
      <c r="I46" s="10">
        <f>VLOOKUP(B46,'TEI actuel'!$A$3:$B$90,2,FALSE)</f>
        <v>2.8483000000000001E-2</v>
      </c>
      <c r="J46" s="10">
        <f>VLOOKUP(B46,'TEI actuel'!$A$3:$C$90,3,FALSE)</f>
        <v>4.5985999999999999E-2</v>
      </c>
      <c r="K46" s="10">
        <f>VLOOKUP(B46,'TEI actuel'!$A$3:$D$90,4,FALSE)</f>
        <v>0.16151300000000002</v>
      </c>
      <c r="L46" s="5">
        <f t="shared" si="3"/>
        <v>0.23598200000000003</v>
      </c>
      <c r="M46" s="6">
        <f t="shared" si="4"/>
        <v>1.3739998519576905E-3</v>
      </c>
      <c r="N46" s="6" t="s">
        <v>127</v>
      </c>
      <c r="O46"/>
      <c r="P46"/>
    </row>
    <row r="47" spans="1:16" ht="12" customHeight="1">
      <c r="A47" s="3" t="s">
        <v>41</v>
      </c>
      <c r="B47" s="3" t="str">
        <f t="shared" ref="B47:B59" si="6">MID(A47:A109,7,2)</f>
        <v>61</v>
      </c>
      <c r="C47" s="46">
        <f>'point de départ 3 sources'!C47</f>
        <v>0.110567</v>
      </c>
      <c r="D47" s="46">
        <f>'point de départ 3 sources'!D47</f>
        <v>0.103509</v>
      </c>
      <c r="E47" s="46">
        <f>'point de départ 3 sources'!E47</f>
        <v>0.56470799999999999</v>
      </c>
      <c r="F47" s="46">
        <f t="shared" si="1"/>
        <v>0.77878399999999992</v>
      </c>
      <c r="G47" s="6">
        <f t="shared" si="2"/>
        <v>4.5394185547521018E-3</v>
      </c>
      <c r="H47" s="6" t="s">
        <v>128</v>
      </c>
      <c r="I47" s="10">
        <f>VLOOKUP(B47,'TEI actuel'!$A$3:$B$90,2,FALSE)</f>
        <v>6.3667000000000001E-2</v>
      </c>
      <c r="J47" s="10">
        <f>VLOOKUP(B47,'TEI actuel'!$A$3:$C$90,3,FALSE)</f>
        <v>6.7986999999999992E-2</v>
      </c>
      <c r="K47" s="10">
        <f>VLOOKUP(B47,'TEI actuel'!$A$3:$D$90,4,FALSE)</f>
        <v>0.37970199999999998</v>
      </c>
      <c r="L47" s="5">
        <f t="shared" si="3"/>
        <v>0.51135599999999992</v>
      </c>
      <c r="M47" s="6">
        <f t="shared" si="4"/>
        <v>2.9773587320120879E-3</v>
      </c>
      <c r="N47" s="6" t="s">
        <v>128</v>
      </c>
      <c r="O47" s="6">
        <f>VLOOKUP(N47,'europe ratio'!$U$12:$V$76,2,FALSE)</f>
        <v>3.1384319596567461E-3</v>
      </c>
      <c r="P47"/>
    </row>
    <row r="48" spans="1:16" ht="12" customHeight="1">
      <c r="A48" s="3" t="s">
        <v>42</v>
      </c>
      <c r="B48" s="3" t="str">
        <f t="shared" si="6"/>
        <v>62</v>
      </c>
      <c r="C48" s="46">
        <f>'point de départ 3 sources'!C48</f>
        <v>5.1031E-2</v>
      </c>
      <c r="D48" s="46">
        <f>'point de départ 3 sources'!D48</f>
        <v>6.2105E-2</v>
      </c>
      <c r="E48" s="46">
        <f>'point de départ 3 sources'!E48</f>
        <v>5.5363000000000002E-2</v>
      </c>
      <c r="F48" s="46">
        <f t="shared" si="1"/>
        <v>0.16849900000000001</v>
      </c>
      <c r="G48" s="6">
        <f t="shared" si="2"/>
        <v>9.8215613964484959E-4</v>
      </c>
      <c r="H48" s="6" t="s">
        <v>129</v>
      </c>
      <c r="I48" s="10">
        <f>VLOOKUP(B48,'TEI actuel'!$A$3:$B$90,2,FALSE)</f>
        <v>5.9810000000000002E-2</v>
      </c>
      <c r="J48" s="10">
        <f>VLOOKUP(B48,'TEI actuel'!$A$3:$C$90,3,FALSE)</f>
        <v>9.9451999999999999E-2</v>
      </c>
      <c r="K48" s="10">
        <f>VLOOKUP(B48,'TEI actuel'!$A$3:$D$90,4,FALSE)</f>
        <v>0.355103</v>
      </c>
      <c r="L48" s="5">
        <f t="shared" si="3"/>
        <v>0.51436499999999996</v>
      </c>
      <c r="M48" s="6">
        <f t="shared" si="4"/>
        <v>2.9948785663831026E-3</v>
      </c>
      <c r="N48" s="6" t="s">
        <v>129</v>
      </c>
      <c r="O48" s="6">
        <f>VLOOKUP(N48,'europe ratio'!$U$12:$V$76,2,FALSE)</f>
        <v>6.4104949237019865E-3</v>
      </c>
      <c r="P48"/>
    </row>
    <row r="49" spans="1:16" ht="12" customHeight="1">
      <c r="A49" s="3" t="s">
        <v>43</v>
      </c>
      <c r="B49" s="3" t="str">
        <f t="shared" si="6"/>
        <v>63</v>
      </c>
      <c r="C49" s="46">
        <f>'point de départ 3 sources'!C49</f>
        <v>1.7010000000000001E-2</v>
      </c>
      <c r="D49" s="46">
        <f>'point de départ 3 sources'!D49</f>
        <v>1.0351000000000001E-2</v>
      </c>
      <c r="E49" s="46">
        <f>'point de départ 3 sources'!E49</f>
        <v>4.4290999999999997E-2</v>
      </c>
      <c r="F49" s="46">
        <f t="shared" si="1"/>
        <v>7.1651999999999993E-2</v>
      </c>
      <c r="G49" s="6">
        <f t="shared" si="2"/>
        <v>4.1764907636147847E-4</v>
      </c>
      <c r="H49" s="6" t="s">
        <v>130</v>
      </c>
      <c r="I49" s="10">
        <f>VLOOKUP(B49,'TEI actuel'!$A$3:$B$90,2,FALSE)</f>
        <v>3.1049E-2</v>
      </c>
      <c r="J49" s="10">
        <f>VLOOKUP(B49,'TEI actuel'!$A$3:$C$90,3,FALSE)</f>
        <v>3.9725000000000003E-2</v>
      </c>
      <c r="K49" s="10">
        <f>VLOOKUP(B49,'TEI actuel'!$A$3:$D$90,4,FALSE)</f>
        <v>0.17890799999999998</v>
      </c>
      <c r="L49" s="5">
        <f t="shared" si="3"/>
        <v>0.24968199999999999</v>
      </c>
      <c r="M49" s="6">
        <f t="shared" si="4"/>
        <v>1.4537677917658973E-3</v>
      </c>
      <c r="N49" s="6" t="s">
        <v>130</v>
      </c>
      <c r="O49"/>
      <c r="P49"/>
    </row>
    <row r="50" spans="1:16" ht="12" customHeight="1">
      <c r="A50" s="3" t="s">
        <v>44</v>
      </c>
      <c r="B50" s="3" t="str">
        <f t="shared" si="6"/>
        <v>68</v>
      </c>
      <c r="C50" s="46">
        <f>'point de départ 3 sources'!C50</f>
        <v>0.56340500000000004</v>
      </c>
      <c r="D50" s="46">
        <f>'point de départ 3 sources'!D50</f>
        <v>1.037679</v>
      </c>
      <c r="E50" s="46">
        <f>'point de départ 3 sources'!E50</f>
        <v>3.021118</v>
      </c>
      <c r="F50" s="46">
        <f t="shared" si="1"/>
        <v>4.6222019999999997</v>
      </c>
      <c r="G50" s="6">
        <f t="shared" si="2"/>
        <v>2.6942142522974635E-2</v>
      </c>
      <c r="H50" s="6" t="s">
        <v>134</v>
      </c>
      <c r="I50" s="10">
        <f>VLOOKUP(B50,'TEI actuel'!$A$3:$B$90,2,FALSE)</f>
        <v>0.231629</v>
      </c>
      <c r="J50" s="10">
        <f>VLOOKUP(B50,'TEI actuel'!$A$3:$C$90,3,FALSE)</f>
        <v>6.0816000000000002E-2</v>
      </c>
      <c r="K50" s="10">
        <f>VLOOKUP(B50,'TEI actuel'!$A$3:$D$90,4,FALSE)</f>
        <v>0.455683</v>
      </c>
      <c r="L50" s="5">
        <f t="shared" si="3"/>
        <v>0.74812800000000002</v>
      </c>
      <c r="M50" s="6">
        <f t="shared" si="4"/>
        <v>4.355958341082807E-3</v>
      </c>
      <c r="N50" s="6" t="s">
        <v>134</v>
      </c>
      <c r="O50" s="6">
        <f>VLOOKUP(N50,'europe ratio'!$U$12:$V$76,2,FALSE)</f>
        <v>2.5506334389162909E-2</v>
      </c>
      <c r="P50"/>
    </row>
    <row r="51" spans="1:16" ht="12" customHeight="1">
      <c r="A51" s="3" t="s">
        <v>45</v>
      </c>
      <c r="B51" s="3" t="str">
        <f t="shared" si="6"/>
        <v>69</v>
      </c>
      <c r="C51" s="46">
        <f>'point de départ 3 sources'!C51</f>
        <v>0.25696200000000002</v>
      </c>
      <c r="D51" s="46">
        <f>'point de départ 3 sources'!D51</f>
        <v>0.225132</v>
      </c>
      <c r="E51" s="46">
        <f>'point de départ 3 sources'!E51</f>
        <v>0.35952200000000001</v>
      </c>
      <c r="F51" s="46">
        <f t="shared" si="1"/>
        <v>0.84161600000000003</v>
      </c>
      <c r="G51" s="6">
        <f t="shared" si="2"/>
        <v>4.9056571351956974E-3</v>
      </c>
      <c r="H51" s="6" t="s">
        <v>135</v>
      </c>
      <c r="I51" s="10">
        <f>VLOOKUP(B51,'TEI actuel'!$A$3:$B$90,2,FALSE)</f>
        <v>0.18531600000000001</v>
      </c>
      <c r="J51" s="10">
        <f>VLOOKUP(B51,'TEI actuel'!$A$3:$C$90,3,FALSE)</f>
        <v>0.17429599999999998</v>
      </c>
      <c r="K51" s="10">
        <f>VLOOKUP(B51,'TEI actuel'!$A$3:$D$90,4,FALSE)</f>
        <v>1.1218810000000001</v>
      </c>
      <c r="L51" s="5">
        <f t="shared" si="3"/>
        <v>1.4814930000000002</v>
      </c>
      <c r="M51" s="6">
        <f t="shared" si="4"/>
        <v>8.6259594489255728E-3</v>
      </c>
      <c r="N51" s="6" t="s">
        <v>135</v>
      </c>
      <c r="O51" s="6">
        <f>VLOOKUP(N51,'europe ratio'!$U$12:$V$76,2,FALSE)</f>
        <v>2.5990736190870674E-2</v>
      </c>
      <c r="P51"/>
    </row>
    <row r="52" spans="1:16" ht="12" customHeight="1">
      <c r="A52" s="3" t="s">
        <v>46</v>
      </c>
      <c r="B52" s="3" t="str">
        <f t="shared" si="6"/>
        <v>70</v>
      </c>
      <c r="C52" s="46">
        <f>'point de départ 3 sources'!C52</f>
        <v>1.421143</v>
      </c>
      <c r="D52" s="46">
        <f>'point de départ 3 sources'!D52</f>
        <v>0.88500299999999998</v>
      </c>
      <c r="E52" s="46">
        <f>'point de départ 3 sources'!E52</f>
        <v>1.649486</v>
      </c>
      <c r="F52" s="46">
        <f t="shared" si="1"/>
        <v>3.955632</v>
      </c>
      <c r="G52" s="6">
        <f t="shared" si="2"/>
        <v>2.3056803037262156E-2</v>
      </c>
      <c r="H52" s="6" t="s">
        <v>136</v>
      </c>
      <c r="I52" s="10">
        <f>VLOOKUP(B52,'TEI actuel'!$A$3:$B$90,2,FALSE)</f>
        <v>0.79348099999999999</v>
      </c>
      <c r="J52" s="10">
        <f>VLOOKUP(B52,'TEI actuel'!$A$3:$C$90,3,FALSE)</f>
        <v>0.899756</v>
      </c>
      <c r="K52" s="10">
        <f>VLOOKUP(B52,'TEI actuel'!$A$3:$D$90,4,FALSE)</f>
        <v>5.8340269999999999</v>
      </c>
      <c r="L52" s="5">
        <f t="shared" si="3"/>
        <v>7.5272639999999997</v>
      </c>
      <c r="M52" s="6">
        <f t="shared" si="4"/>
        <v>4.3827324209670442E-2</v>
      </c>
      <c r="N52" s="6" t="s">
        <v>136</v>
      </c>
      <c r="O52"/>
      <c r="P52"/>
    </row>
    <row r="53" spans="1:16" ht="12" customHeight="1">
      <c r="A53" s="3" t="s">
        <v>47</v>
      </c>
      <c r="B53" s="3" t="str">
        <f t="shared" si="6"/>
        <v>71</v>
      </c>
      <c r="C53" s="46">
        <f>'point de départ 3 sources'!C53</f>
        <v>1.678609</v>
      </c>
      <c r="D53" s="46">
        <f>'point de départ 3 sources'!D53</f>
        <v>1.6828069999999999</v>
      </c>
      <c r="E53" s="46">
        <f>'point de départ 3 sources'!E53</f>
        <v>3.7332179999999999</v>
      </c>
      <c r="F53" s="46">
        <f t="shared" si="1"/>
        <v>7.0946340000000001</v>
      </c>
      <c r="G53" s="6">
        <f t="shared" si="2"/>
        <v>4.1353588695678303E-2</v>
      </c>
      <c r="H53" s="6" t="s">
        <v>137</v>
      </c>
      <c r="I53" s="10">
        <f>VLOOKUP(B53,'TEI actuel'!$A$3:$B$90,2,FALSE)</f>
        <v>1.1251089999999999</v>
      </c>
      <c r="J53" s="10">
        <f>VLOOKUP(B53,'TEI actuel'!$A$3:$C$90,3,FALSE)</f>
        <v>0.84423500000000007</v>
      </c>
      <c r="K53" s="10">
        <f>VLOOKUP(B53,'TEI actuel'!$A$3:$D$90,4,FALSE)</f>
        <v>4.5082619999999993</v>
      </c>
      <c r="L53" s="5">
        <f t="shared" si="3"/>
        <v>6.4776059999999998</v>
      </c>
      <c r="M53" s="6">
        <f t="shared" si="4"/>
        <v>3.7715714270750503E-2</v>
      </c>
      <c r="N53" s="6" t="s">
        <v>137</v>
      </c>
      <c r="O53" s="6">
        <f>VLOOKUP(N53,'europe ratio'!$U$12:$V$76,2,FALSE)</f>
        <v>4.2240537408045155E-2</v>
      </c>
      <c r="P53"/>
    </row>
    <row r="54" spans="1:16" ht="12" customHeight="1">
      <c r="A54" s="3" t="s">
        <v>48</v>
      </c>
      <c r="B54" s="3" t="str">
        <f t="shared" si="6"/>
        <v>73</v>
      </c>
      <c r="C54" s="46">
        <f>'point de départ 3 sources'!C54</f>
        <v>5.6445000000000002E-2</v>
      </c>
      <c r="D54" s="46">
        <f>'point de départ 3 sources'!D54</f>
        <v>0.106097</v>
      </c>
      <c r="E54" s="46">
        <f>'point de départ 3 sources'!E54</f>
        <v>0.11938</v>
      </c>
      <c r="F54" s="46">
        <f t="shared" si="1"/>
        <v>0.28192200000000001</v>
      </c>
      <c r="G54" s="6">
        <f t="shared" si="2"/>
        <v>1.6432822936691333E-3</v>
      </c>
      <c r="H54" s="6" t="s">
        <v>139</v>
      </c>
      <c r="I54" s="10">
        <f>VLOOKUP(B54,'TEI actuel'!$A$3:$B$90,2,FALSE)</f>
        <v>3.9465E-2</v>
      </c>
      <c r="J54" s="10">
        <f>VLOOKUP(B54,'TEI actuel'!$A$3:$C$90,3,FALSE)</f>
        <v>3.3581E-2</v>
      </c>
      <c r="K54" s="10">
        <f>VLOOKUP(B54,'TEI actuel'!$A$3:$D$90,4,FALSE)</f>
        <v>0.25182199999999999</v>
      </c>
      <c r="L54" s="5">
        <f t="shared" si="3"/>
        <v>0.32486799999999999</v>
      </c>
      <c r="M54" s="6">
        <f t="shared" si="4"/>
        <v>1.8915365744242819E-3</v>
      </c>
      <c r="N54" s="6" t="s">
        <v>139</v>
      </c>
      <c r="O54" s="6">
        <f>VLOOKUP(N54,'europe ratio'!$U$12:$V$76,2,FALSE)</f>
        <v>2.8615502504863626E-3</v>
      </c>
      <c r="P54"/>
    </row>
    <row r="55" spans="1:16" ht="12" customHeight="1">
      <c r="A55" s="3" t="s">
        <v>49</v>
      </c>
      <c r="B55" s="3" t="str">
        <f t="shared" si="6"/>
        <v>74</v>
      </c>
      <c r="C55" s="46">
        <f>'point de départ 3 sources'!C55</f>
        <v>0</v>
      </c>
      <c r="D55" s="46">
        <f>'point de départ 3 sources'!D55</f>
        <v>0</v>
      </c>
      <c r="E55" s="46">
        <f>'point de départ 3 sources'!E55</f>
        <v>0</v>
      </c>
      <c r="F55" s="46">
        <f t="shared" si="1"/>
        <v>0</v>
      </c>
      <c r="G55" s="6">
        <f t="shared" si="2"/>
        <v>0</v>
      </c>
      <c r="H55" s="6" t="s">
        <v>140</v>
      </c>
      <c r="I55" s="10">
        <f>VLOOKUP(B55,'TEI actuel'!$A$3:$B$90,2,FALSE)</f>
        <v>4.1478000000000001E-2</v>
      </c>
      <c r="J55" s="10">
        <f>VLOOKUP(B55,'TEI actuel'!$A$3:$C$90,3,FALSE)</f>
        <v>3.2591000000000002E-2</v>
      </c>
      <c r="K55" s="10">
        <f>VLOOKUP(B55,'TEI actuel'!$A$3:$D$90,4,FALSE)</f>
        <v>0.25540600000000002</v>
      </c>
      <c r="L55" s="5">
        <f t="shared" si="3"/>
        <v>0.32947500000000002</v>
      </c>
      <c r="M55" s="6">
        <f t="shared" si="4"/>
        <v>1.9183607276138011E-3</v>
      </c>
      <c r="N55" s="6" t="s">
        <v>140</v>
      </c>
      <c r="O55" s="6">
        <f>VLOOKUP(N55,'europe ratio'!$U$12:$V$76,2,FALSE)</f>
        <v>4.1038376062796887E-3</v>
      </c>
      <c r="P55"/>
    </row>
    <row r="56" spans="1:16" ht="12" customHeight="1">
      <c r="A56" s="3" t="s">
        <v>50</v>
      </c>
      <c r="B56" s="3" t="str">
        <f t="shared" si="6"/>
        <v>75</v>
      </c>
      <c r="C56" s="46">
        <f>'point de départ 3 sources'!C56</f>
        <v>0</v>
      </c>
      <c r="D56" s="46">
        <f>'point de départ 3 sources'!D56</f>
        <v>0</v>
      </c>
      <c r="E56" s="46">
        <f>'point de départ 3 sources'!E56</f>
        <v>0</v>
      </c>
      <c r="F56" s="46">
        <f t="shared" si="1"/>
        <v>0</v>
      </c>
      <c r="G56" s="6">
        <f t="shared" si="2"/>
        <v>0</v>
      </c>
      <c r="H56" s="6" t="s">
        <v>141</v>
      </c>
      <c r="I56" s="10">
        <f>VLOOKUP(B56,'TEI actuel'!$A$3:$B$90,2,FALSE)</f>
        <v>0</v>
      </c>
      <c r="J56" s="10">
        <f>VLOOKUP(B56,'TEI actuel'!$A$3:$C$90,3,FALSE)</f>
        <v>0</v>
      </c>
      <c r="K56" s="10">
        <f>VLOOKUP(B56,'TEI actuel'!$A$3:$D$90,4,FALSE)</f>
        <v>0</v>
      </c>
      <c r="L56" s="5">
        <f t="shared" si="3"/>
        <v>0</v>
      </c>
      <c r="M56" s="6">
        <f t="shared" si="4"/>
        <v>0</v>
      </c>
      <c r="N56" s="6" t="s">
        <v>141</v>
      </c>
      <c r="O56"/>
      <c r="P56"/>
    </row>
    <row r="57" spans="1:16" ht="12" customHeight="1">
      <c r="A57" s="3" t="s">
        <v>51</v>
      </c>
      <c r="B57" s="3" t="str">
        <f t="shared" si="6"/>
        <v>77</v>
      </c>
      <c r="C57" s="46">
        <f>'point de départ 3 sources'!C57</f>
        <v>0.58093600000000001</v>
      </c>
      <c r="D57" s="46">
        <f>'point de départ 3 sources'!D57</f>
        <v>0.63334699999999999</v>
      </c>
      <c r="E57" s="46">
        <f>'point de départ 3 sources'!E57</f>
        <v>2.9612599999999998</v>
      </c>
      <c r="F57" s="46">
        <f t="shared" si="1"/>
        <v>4.1755429999999993</v>
      </c>
      <c r="G57" s="6">
        <f t="shared" si="2"/>
        <v>2.4338632239960318E-2</v>
      </c>
      <c r="H57" s="6" t="s">
        <v>142</v>
      </c>
      <c r="I57" s="10">
        <f>VLOOKUP(B57,'TEI actuel'!$A$3:$B$90,2,FALSE)</f>
        <v>0.37557999999999997</v>
      </c>
      <c r="J57" s="10">
        <f>VLOOKUP(B57,'TEI actuel'!$A$3:$C$90,3,FALSE)</f>
        <v>0.42973500000000003</v>
      </c>
      <c r="K57" s="10">
        <f>VLOOKUP(B57,'TEI actuel'!$A$3:$D$90,4,FALSE)</f>
        <v>2.5527100000000003</v>
      </c>
      <c r="L57" s="5">
        <f t="shared" si="3"/>
        <v>3.3580250000000005</v>
      </c>
      <c r="M57" s="6">
        <f t="shared" si="4"/>
        <v>1.9552024530982124E-2</v>
      </c>
      <c r="N57" s="6" t="s">
        <v>142</v>
      </c>
      <c r="O57" s="6">
        <f>VLOOKUP(N57,'europe ratio'!$U$12:$V$76,2,FALSE)</f>
        <v>2.5176290187016111E-2</v>
      </c>
      <c r="P57"/>
    </row>
    <row r="58" spans="1:16" ht="12" customHeight="1">
      <c r="A58" s="3" t="s">
        <v>52</v>
      </c>
      <c r="B58" s="3" t="str">
        <f t="shared" si="6"/>
        <v>78</v>
      </c>
      <c r="C58" s="46">
        <f>'point de départ 3 sources'!C58</f>
        <v>1.359032</v>
      </c>
      <c r="D58" s="46">
        <f>'point de départ 3 sources'!D58</f>
        <v>2.9111940000000001</v>
      </c>
      <c r="E58" s="46">
        <f>'point de départ 3 sources'!E58</f>
        <v>3.3744170000000002</v>
      </c>
      <c r="F58" s="46">
        <f t="shared" si="1"/>
        <v>7.6446430000000003</v>
      </c>
      <c r="G58" s="6">
        <f t="shared" si="2"/>
        <v>4.4559511082220206E-2</v>
      </c>
      <c r="H58" s="6" t="s">
        <v>143</v>
      </c>
      <c r="I58" s="10">
        <f>VLOOKUP(B58,'TEI actuel'!$A$3:$B$90,2,FALSE)</f>
        <v>1.1830000000000001</v>
      </c>
      <c r="J58" s="10">
        <f>VLOOKUP(B58,'TEI actuel'!$A$3:$C$90,3,FALSE)</f>
        <v>1.018</v>
      </c>
      <c r="K58" s="10">
        <f>VLOOKUP(B58,'TEI actuel'!$A$3:$D$90,4,FALSE)</f>
        <v>5.3588000000000005</v>
      </c>
      <c r="L58" s="5">
        <f t="shared" si="3"/>
        <v>7.559800000000001</v>
      </c>
      <c r="M58" s="6">
        <f t="shared" si="4"/>
        <v>4.4016764332998906E-2</v>
      </c>
      <c r="N58" s="6" t="s">
        <v>143</v>
      </c>
      <c r="O58" s="6">
        <f>VLOOKUP(N58,'europe ratio'!$U$12:$V$76,2,FALSE)</f>
        <v>1.5808076246761883E-2</v>
      </c>
      <c r="P58"/>
    </row>
    <row r="59" spans="1:16" ht="12" customHeight="1">
      <c r="A59" s="3" t="s">
        <v>165</v>
      </c>
      <c r="B59" s="3" t="str">
        <f t="shared" si="6"/>
        <v>79</v>
      </c>
      <c r="C59" s="46">
        <f>'point de départ 3 sources'!C59</f>
        <v>0</v>
      </c>
      <c r="D59" s="46">
        <f>'point de départ 3 sources'!D59</f>
        <v>0</v>
      </c>
      <c r="E59" s="46">
        <f>'point de départ 3 sources'!E59</f>
        <v>0</v>
      </c>
      <c r="F59" s="46">
        <f t="shared" si="1"/>
        <v>0</v>
      </c>
      <c r="G59" s="6"/>
      <c r="H59" s="6" t="s">
        <v>144</v>
      </c>
      <c r="I59" s="10">
        <f>'TEI actuel'!B72</f>
        <v>6.9240000000000005E-3</v>
      </c>
      <c r="J59" s="10">
        <f>'TEI actuel'!C72</f>
        <v>1.5653E-2</v>
      </c>
      <c r="K59" s="10">
        <f>'TEI actuel'!D72</f>
        <v>5.8127999999999999E-2</v>
      </c>
      <c r="L59" s="5">
        <f t="shared" si="3"/>
        <v>8.0704999999999999E-2</v>
      </c>
      <c r="M59" s="6">
        <f t="shared" si="4"/>
        <v>4.6990303519863966E-4</v>
      </c>
      <c r="N59" s="6" t="s">
        <v>144</v>
      </c>
      <c r="O59" s="6">
        <f>VLOOKUP(N59,'europe ratio'!$U$12:$V$76,2,FALSE)</f>
        <v>3.0476189759038284E-4</v>
      </c>
      <c r="P59"/>
    </row>
    <row r="60" spans="1:16" ht="12" customHeight="1">
      <c r="A60" s="3" t="s">
        <v>53</v>
      </c>
      <c r="B60" s="3" t="str">
        <f t="shared" ref="B60:B71" si="7">MID(A60:A121,7,2)</f>
        <v>80</v>
      </c>
      <c r="C60" s="46">
        <f>'point de départ 3 sources'!C60</f>
        <v>5.1031E-2</v>
      </c>
      <c r="D60" s="46">
        <f>'point de départ 3 sources'!D60</f>
        <v>2.0702000000000002E-2</v>
      </c>
      <c r="E60" s="46">
        <f>'point de départ 3 sources'!E60</f>
        <v>5.5363000000000002E-2</v>
      </c>
      <c r="F60" s="46">
        <f t="shared" si="1"/>
        <v>0.12709600000000001</v>
      </c>
      <c r="G60" s="6">
        <f t="shared" si="2"/>
        <v>7.4082408040582919E-4</v>
      </c>
      <c r="H60" s="6" t="s">
        <v>145</v>
      </c>
      <c r="I60" s="10">
        <f>VLOOKUP(B60,'TEI actuel'!$A$3:$B$90,2,FALSE)</f>
        <v>4.0797E-2</v>
      </c>
      <c r="J60" s="10">
        <f>VLOOKUP(B60,'TEI actuel'!$A$3:$C$90,3,FALSE)</f>
        <v>3.2743000000000001E-2</v>
      </c>
      <c r="K60" s="10">
        <f>VLOOKUP(B60,'TEI actuel'!$A$3:$D$90,4,FALSE)</f>
        <v>0.25103900000000001</v>
      </c>
      <c r="L60" s="5">
        <f t="shared" si="3"/>
        <v>0.32457900000000001</v>
      </c>
      <c r="M60" s="6">
        <f t="shared" si="4"/>
        <v>1.889853878467744E-3</v>
      </c>
      <c r="N60" s="6" t="s">
        <v>145</v>
      </c>
      <c r="O60" s="6">
        <f>VLOOKUP(N60,'europe ratio'!$U$12:$V$76,2,FALSE)</f>
        <v>1.6135927307820951E-2</v>
      </c>
      <c r="P60"/>
    </row>
    <row r="61" spans="1:16" ht="12" customHeight="1">
      <c r="A61" s="3" t="s">
        <v>54</v>
      </c>
      <c r="B61" s="3" t="str">
        <f t="shared" si="7"/>
        <v>81</v>
      </c>
      <c r="C61" s="46">
        <f>'point de départ 3 sources'!C61</f>
        <v>1.099227</v>
      </c>
      <c r="D61" s="46">
        <f>'point de départ 3 sources'!D61</f>
        <v>0.33881600000000001</v>
      </c>
      <c r="E61" s="46">
        <f>'point de départ 3 sources'!E61</f>
        <v>0.68823599999999996</v>
      </c>
      <c r="F61" s="46">
        <f t="shared" si="1"/>
        <v>2.1262789999999998</v>
      </c>
      <c r="G61" s="6">
        <f t="shared" si="2"/>
        <v>1.2393770731267906E-2</v>
      </c>
      <c r="H61" s="6" t="s">
        <v>146</v>
      </c>
      <c r="I61" s="10">
        <f>VLOOKUP(B61,'TEI actuel'!$A$3:$B$90,2,FALSE)</f>
        <v>0.34007199999999999</v>
      </c>
      <c r="J61" s="10">
        <f>VLOOKUP(B61,'TEI actuel'!$A$3:$C$90,3,FALSE)</f>
        <v>0.17027699999999998</v>
      </c>
      <c r="K61" s="10">
        <f>VLOOKUP(B61,'TEI actuel'!$A$3:$D$90,4,FALSE)</f>
        <v>0.67563800000000007</v>
      </c>
      <c r="L61" s="5">
        <f t="shared" si="3"/>
        <v>1.1859869999999999</v>
      </c>
      <c r="M61" s="6">
        <f t="shared" si="4"/>
        <v>6.9053824546946169E-3</v>
      </c>
      <c r="N61" s="6" t="s">
        <v>146</v>
      </c>
      <c r="O61"/>
      <c r="P61"/>
    </row>
    <row r="62" spans="1:16" ht="12" customHeight="1">
      <c r="A62" s="3" t="s">
        <v>55</v>
      </c>
      <c r="B62" s="3" t="str">
        <f t="shared" si="7"/>
        <v>82</v>
      </c>
      <c r="C62" s="46">
        <f>'point de départ 3 sources'!C62</f>
        <v>8.5052000000000003E-2</v>
      </c>
      <c r="D62" s="46">
        <f>'point de départ 3 sources'!D62</f>
        <v>0.53622800000000004</v>
      </c>
      <c r="E62" s="46">
        <f>'point de départ 3 sources'!E62</f>
        <v>0.22145400000000001</v>
      </c>
      <c r="F62" s="46">
        <f t="shared" si="1"/>
        <v>0.84273400000000009</v>
      </c>
      <c r="G62" s="6">
        <f t="shared" si="2"/>
        <v>4.9121737944288263E-3</v>
      </c>
      <c r="H62" s="6" t="s">
        <v>147</v>
      </c>
      <c r="I62" s="10">
        <f>VLOOKUP(B62,'TEI actuel'!$A$3:$B$90,2,FALSE)</f>
        <v>0.15526499999999999</v>
      </c>
      <c r="J62" s="10">
        <f>VLOOKUP(B62,'TEI actuel'!$A$3:$C$90,3,FALSE)</f>
        <v>0.101548</v>
      </c>
      <c r="K62" s="10">
        <f>VLOOKUP(B62,'TEI actuel'!$A$3:$D$90,4,FALSE)</f>
        <v>1.5264980000000001</v>
      </c>
      <c r="L62" s="5">
        <f t="shared" si="3"/>
        <v>1.7833110000000001</v>
      </c>
      <c r="M62" s="6">
        <f t="shared" si="4"/>
        <v>1.0383287920241886E-2</v>
      </c>
      <c r="N62" s="6" t="s">
        <v>147</v>
      </c>
      <c r="O62"/>
      <c r="P62"/>
    </row>
    <row r="63" spans="1:16" ht="12" customHeight="1">
      <c r="A63" s="3" t="s">
        <v>56</v>
      </c>
      <c r="B63" s="3" t="str">
        <f t="shared" si="7"/>
        <v>85</v>
      </c>
      <c r="C63" s="46">
        <f>'point de départ 3 sources'!C63</f>
        <v>7.0876999999999996E-2</v>
      </c>
      <c r="D63" s="46">
        <f>'point de départ 3 sources'!D63</f>
        <v>7.2456000000000007E-2</v>
      </c>
      <c r="E63" s="46">
        <f>'point de départ 3 sources'!E63</f>
        <v>0.36609000000000003</v>
      </c>
      <c r="F63" s="46">
        <f t="shared" si="1"/>
        <v>0.50942299999999996</v>
      </c>
      <c r="G63" s="6">
        <f t="shared" si="2"/>
        <v>2.9693525013578608E-3</v>
      </c>
      <c r="H63" s="6" t="s">
        <v>149</v>
      </c>
      <c r="I63" s="10">
        <f>VLOOKUP(B63,'TEI actuel'!$A$3:$B$90,2,FALSE)</f>
        <v>8.1012000000000001E-2</v>
      </c>
      <c r="J63" s="10">
        <f>VLOOKUP(B63,'TEI actuel'!$A$3:$C$90,3,FALSE)</f>
        <v>0.109221</v>
      </c>
      <c r="K63" s="10">
        <f>VLOOKUP(B63,'TEI actuel'!$A$3:$D$90,4,FALSE)</f>
        <v>0.59349600000000002</v>
      </c>
      <c r="L63" s="5">
        <f t="shared" si="3"/>
        <v>0.78372900000000001</v>
      </c>
      <c r="M63" s="6">
        <f t="shared" si="4"/>
        <v>4.5632443575143386E-3</v>
      </c>
      <c r="N63" s="6" t="s">
        <v>149</v>
      </c>
      <c r="O63" s="6">
        <f>VLOOKUP(N63,'europe ratio'!$U$12:$V$76,2,FALSE)</f>
        <v>1.2352749518862029E-3</v>
      </c>
      <c r="P63"/>
    </row>
    <row r="64" spans="1:16" ht="12" customHeight="1">
      <c r="A64" s="3" t="s">
        <v>57</v>
      </c>
      <c r="B64" s="3" t="str">
        <f t="shared" si="7"/>
        <v>93</v>
      </c>
      <c r="C64" s="46">
        <f>'point de départ 3 sources'!C64</f>
        <v>0</v>
      </c>
      <c r="D64" s="46">
        <f>'point de départ 3 sources'!D64</f>
        <v>0</v>
      </c>
      <c r="E64" s="46">
        <f>'point de départ 3 sources'!E64</f>
        <v>0</v>
      </c>
      <c r="F64" s="46">
        <f t="shared" si="1"/>
        <v>0</v>
      </c>
      <c r="G64" s="6">
        <f t="shared" si="2"/>
        <v>0</v>
      </c>
      <c r="H64" s="6" t="s">
        <v>156</v>
      </c>
      <c r="I64" s="10">
        <f>VLOOKUP(B64,'TEI actuel'!$A$3:$B$90,2,FALSE)</f>
        <v>7.1449999999999994E-3</v>
      </c>
      <c r="J64" s="10">
        <f>VLOOKUP(B64,'TEI actuel'!$A$3:$C$90,3,FALSE)</f>
        <v>8.5310000000000004E-3</v>
      </c>
      <c r="K64" s="10">
        <f>VLOOKUP(B64,'TEI actuel'!$A$3:$D$90,4,FALSE)</f>
        <v>3.9122999999999998E-2</v>
      </c>
      <c r="L64" s="5">
        <f t="shared" si="3"/>
        <v>5.4799E-2</v>
      </c>
      <c r="M64" s="6">
        <f t="shared" si="4"/>
        <v>3.1906593675547061E-4</v>
      </c>
      <c r="N64" s="6" t="s">
        <v>156</v>
      </c>
      <c r="O64" s="6">
        <f>VLOOKUP(N64,'europe ratio'!$U$12:$V$76,2,FALSE)</f>
        <v>2.9817306170449518E-4</v>
      </c>
      <c r="P64"/>
    </row>
    <row r="65" spans="1:16" ht="12" customHeight="1">
      <c r="A65" s="3" t="s">
        <v>58</v>
      </c>
      <c r="B65" s="3" t="str">
        <f t="shared" si="7"/>
        <v>94</v>
      </c>
      <c r="C65" s="46">
        <f>'point de départ 3 sources'!C65</f>
        <v>1.7010000000000001E-2</v>
      </c>
      <c r="D65" s="46">
        <f>'point de départ 3 sources'!D65</f>
        <v>2.588E-3</v>
      </c>
      <c r="E65" s="46">
        <f>'point de départ 3 sources'!E65</f>
        <v>1.1073E-2</v>
      </c>
      <c r="F65" s="46">
        <f t="shared" si="1"/>
        <v>3.0671E-2</v>
      </c>
      <c r="G65" s="6">
        <f t="shared" si="2"/>
        <v>1.7877679368451553E-4</v>
      </c>
      <c r="H65" s="6" t="s">
        <v>157</v>
      </c>
      <c r="I65" s="10">
        <f>VLOOKUP(B65,'TEI actuel'!$A$3:$B$90,2,FALSE)</f>
        <v>2.1333999999999999E-2</v>
      </c>
      <c r="J65" s="10">
        <f>VLOOKUP(B65,'TEI actuel'!$A$3:$C$90,3,FALSE)</f>
        <v>2.1541000000000001E-2</v>
      </c>
      <c r="K65" s="10">
        <f>VLOOKUP(B65,'TEI actuel'!$A$3:$D$90,4,FALSE)</f>
        <v>6.6159999999999997E-2</v>
      </c>
      <c r="L65" s="5">
        <f t="shared" si="3"/>
        <v>0.10903499999999999</v>
      </c>
      <c r="M65" s="6">
        <f t="shared" si="4"/>
        <v>6.3485381875823894E-4</v>
      </c>
      <c r="N65" s="6" t="s">
        <v>157</v>
      </c>
      <c r="O65" s="6">
        <f>VLOOKUP(N65,'europe ratio'!$U$12:$V$76,2,FALSE)</f>
        <v>1.2071500352761569E-3</v>
      </c>
      <c r="P65"/>
    </row>
    <row r="66" spans="1:16" ht="12" customHeight="1">
      <c r="A66" s="3" t="s">
        <v>59</v>
      </c>
      <c r="B66" s="3" t="str">
        <f t="shared" si="7"/>
        <v>95</v>
      </c>
      <c r="C66" s="46">
        <f>'point de départ 3 sources'!C66</f>
        <v>5.9535999999999999E-2</v>
      </c>
      <c r="D66" s="46">
        <f>'point de départ 3 sources'!D66</f>
        <v>3.1053000000000001E-2</v>
      </c>
      <c r="E66" s="46">
        <f>'point de départ 3 sources'!E66</f>
        <v>0.11072700000000001</v>
      </c>
      <c r="F66" s="46">
        <f t="shared" si="1"/>
        <v>0.20131599999999999</v>
      </c>
      <c r="G66" s="6">
        <f t="shared" si="2"/>
        <v>1.173441654898501E-3</v>
      </c>
      <c r="H66" s="6" t="s">
        <v>158</v>
      </c>
      <c r="I66" s="10">
        <f>VLOOKUP(B66,'TEI actuel'!$A$3:$B$90,2,FALSE)</f>
        <v>1.3398999999999999E-2</v>
      </c>
      <c r="J66" s="10">
        <f>VLOOKUP(B66,'TEI actuel'!$A$3:$C$90,3,FALSE)</f>
        <v>2.0757999999999999E-2</v>
      </c>
      <c r="K66" s="10">
        <f>VLOOKUP(B66,'TEI actuel'!$A$3:$D$90,4,FALSE)</f>
        <v>5.4077E-2</v>
      </c>
      <c r="L66" s="5">
        <f t="shared" si="3"/>
        <v>8.8234000000000007E-2</v>
      </c>
      <c r="M66" s="6">
        <f t="shared" si="4"/>
        <v>5.1374046722900413E-4</v>
      </c>
      <c r="N66" s="6" t="s">
        <v>158</v>
      </c>
      <c r="O66" s="6">
        <f>VLOOKUP(N66,'europe ratio'!$U$12:$V$76,2,FALSE)</f>
        <v>3.4982953504985383E-4</v>
      </c>
      <c r="P66"/>
    </row>
    <row r="67" spans="1:16" ht="12" customHeight="1">
      <c r="A67" s="3" t="s">
        <v>60</v>
      </c>
      <c r="B67" s="3" t="str">
        <f t="shared" si="7"/>
        <v>96</v>
      </c>
      <c r="C67" s="46">
        <f>'point de départ 3 sources'!C67</f>
        <v>0</v>
      </c>
      <c r="D67" s="46">
        <f>'point de départ 3 sources'!D67</f>
        <v>0</v>
      </c>
      <c r="E67" s="46">
        <f>'point de départ 3 sources'!E67</f>
        <v>0</v>
      </c>
      <c r="F67" s="46">
        <f t="shared" si="1"/>
        <v>0</v>
      </c>
      <c r="G67" s="6">
        <f t="shared" si="2"/>
        <v>0</v>
      </c>
      <c r="H67" s="6" t="s">
        <v>159</v>
      </c>
      <c r="I67" s="10">
        <f>VLOOKUP(B67,'TEI actuel'!$A$3:$B$90,2,FALSE)</f>
        <v>2.8850999999999998E-2</v>
      </c>
      <c r="J67" s="10">
        <f>VLOOKUP(B67,'TEI actuel'!$A$3:$C$90,3,FALSE)</f>
        <v>3.5470000000000002E-2</v>
      </c>
      <c r="K67" s="10">
        <f>VLOOKUP(B67,'TEI actuel'!$A$3:$D$90,4,FALSE)</f>
        <v>0.17874899999999999</v>
      </c>
      <c r="L67" s="5">
        <f t="shared" si="3"/>
        <v>0.24307000000000001</v>
      </c>
      <c r="M67" s="6">
        <f t="shared" si="4"/>
        <v>1.4152695714730605E-3</v>
      </c>
      <c r="N67" s="6" t="s">
        <v>159</v>
      </c>
      <c r="O67" s="6">
        <f>VLOOKUP(N67,'europe ratio'!$U$12:$V$76,2,FALSE)</f>
        <v>3.2836875530724849E-4</v>
      </c>
      <c r="P67"/>
    </row>
    <row r="68" spans="1:16" ht="12" customHeight="1">
      <c r="A68" s="3" t="s">
        <v>62</v>
      </c>
      <c r="B68" s="3" t="str">
        <f t="shared" si="7"/>
        <v>ce</v>
      </c>
      <c r="C68" s="46">
        <f>'point de départ 3 sources'!C68</f>
        <v>0.26505499999999999</v>
      </c>
      <c r="D68" s="46">
        <f>'point de départ 3 sources'!D68</f>
        <v>0.30003399999999997</v>
      </c>
      <c r="E68" s="46">
        <f>'point de départ 3 sources'!E68</f>
        <v>0.30906400000000001</v>
      </c>
      <c r="F68" s="46">
        <f t="shared" si="1"/>
        <v>0.87415299999999996</v>
      </c>
      <c r="G68" s="6">
        <f t="shared" si="2"/>
        <v>5.0953105712138597E-3</v>
      </c>
      <c r="H68" s="3" t="s">
        <v>62</v>
      </c>
      <c r="I68" s="8">
        <f>'TEI actuel'!B44+'TEI actuel'!B45</f>
        <v>0.26505499999999999</v>
      </c>
      <c r="J68" s="8">
        <f>'TEI actuel'!C44+'TEI actuel'!C45</f>
        <v>0.30003399999999997</v>
      </c>
      <c r="K68" s="8">
        <f>'TEI actuel'!D44+'TEI actuel'!D45</f>
        <v>0.30906400000000001</v>
      </c>
      <c r="L68" s="5">
        <f t="shared" ref="L68:L72" si="8">SUM(I68:K68)</f>
        <v>0.87415299999999996</v>
      </c>
      <c r="M68" s="6">
        <f t="shared" si="4"/>
        <v>5.0897360501579387E-3</v>
      </c>
      <c r="N68" s="3" t="s">
        <v>62</v>
      </c>
      <c r="O68" s="6">
        <f>'europe ratio'!V40</f>
        <v>2.1783726827240679E-3</v>
      </c>
      <c r="P68"/>
    </row>
    <row r="69" spans="1:16" ht="12" customHeight="1">
      <c r="A69" s="3" t="s">
        <v>63</v>
      </c>
      <c r="B69" s="3" t="str">
        <f t="shared" si="7"/>
        <v>or</v>
      </c>
      <c r="C69" s="46">
        <f>'point de départ 3 sources'!C69</f>
        <v>5.3735000000000005E-2</v>
      </c>
      <c r="D69" s="46">
        <f>'point de départ 3 sources'!D69</f>
        <v>7.7041999999999999E-2</v>
      </c>
      <c r="E69" s="46">
        <f>'point de départ 3 sources'!E69</f>
        <v>0.31145200000000001</v>
      </c>
      <c r="F69" s="46">
        <f t="shared" si="1"/>
        <v>0.44222899999999998</v>
      </c>
      <c r="G69" s="6">
        <f t="shared" si="2"/>
        <v>2.5776884579671224E-3</v>
      </c>
      <c r="H69" s="3" t="s">
        <v>63</v>
      </c>
      <c r="I69" s="8">
        <f>SUM('TEI actuel'!B46:B48)</f>
        <v>5.3735000000000005E-2</v>
      </c>
      <c r="J69" s="8">
        <f>SUM('TEI actuel'!C46:C48)</f>
        <v>7.7041999999999999E-2</v>
      </c>
      <c r="K69" s="8">
        <f>SUM('TEI actuel'!D46:D48)</f>
        <v>0.31145200000000001</v>
      </c>
      <c r="L69" s="5">
        <f t="shared" si="8"/>
        <v>0.44222899999999998</v>
      </c>
      <c r="M69" s="6">
        <f t="shared" si="4"/>
        <v>2.574868339667421E-3</v>
      </c>
      <c r="N69" s="3" t="s">
        <v>63</v>
      </c>
      <c r="O69" s="6">
        <f>SUM('europe ratio'!V42:V44)</f>
        <v>7.6355948304558411E-3</v>
      </c>
      <c r="P69"/>
    </row>
    <row r="70" spans="1:16" ht="12" customHeight="1">
      <c r="A70" s="3" t="s">
        <v>64</v>
      </c>
      <c r="B70" s="3" t="str">
        <f t="shared" si="7"/>
        <v>ie</v>
      </c>
      <c r="C70" s="46">
        <f>'point de départ 3 sources'!C70</f>
        <v>1.0555650000000001</v>
      </c>
      <c r="D70" s="46">
        <f>'point de départ 3 sources'!D70</f>
        <v>0.56201199999999996</v>
      </c>
      <c r="E70" s="46">
        <f>'point de départ 3 sources'!E70</f>
        <v>3.3716689999999998</v>
      </c>
      <c r="F70" s="46">
        <f t="shared" si="1"/>
        <v>4.9892459999999996</v>
      </c>
      <c r="G70" s="6">
        <f t="shared" si="2"/>
        <v>2.9081588561941062E-2</v>
      </c>
      <c r="H70" s="3" t="s">
        <v>64</v>
      </c>
      <c r="I70" s="8">
        <f>SUM('TEI actuel'!B59:B61)</f>
        <v>1.0555650000000001</v>
      </c>
      <c r="J70" s="8">
        <f>SUM('TEI actuel'!C59:C61)</f>
        <v>0.56201199999999996</v>
      </c>
      <c r="K70" s="8">
        <f>SUM('TEI actuel'!D59:D61)</f>
        <v>3.3716689999999998</v>
      </c>
      <c r="L70" s="5">
        <f t="shared" si="8"/>
        <v>4.9892459999999996</v>
      </c>
      <c r="M70" s="6">
        <f t="shared" si="4"/>
        <v>2.9049771869805736E-2</v>
      </c>
      <c r="N70" s="3" t="s">
        <v>64</v>
      </c>
      <c r="O70" s="6">
        <f>SUM('europe ratio'!V52:V54)</f>
        <v>2.5166538709904995E-2</v>
      </c>
      <c r="P70"/>
    </row>
    <row r="71" spans="1:16" ht="12" customHeight="1">
      <c r="A71" s="3" t="s">
        <v>65</v>
      </c>
      <c r="B71" s="3" t="str">
        <f t="shared" si="7"/>
        <v xml:space="preserve"> (</v>
      </c>
      <c r="C71" s="46">
        <f>'point de départ 3 sources'!C71</f>
        <v>5.6080000000000005E-2</v>
      </c>
      <c r="D71" s="46">
        <f>'point de départ 3 sources'!D71</f>
        <v>8.6266999999999996E-2</v>
      </c>
      <c r="E71" s="46">
        <f>'point de départ 3 sources'!E71</f>
        <v>0.34533600000000003</v>
      </c>
      <c r="F71" s="46">
        <f t="shared" ref="F71:F73" si="9">SUM(C71:E71)</f>
        <v>0.48768300000000003</v>
      </c>
      <c r="G71" s="6">
        <f t="shared" ref="G71:G72" si="10">F71/F$72</f>
        <v>2.8426332064310127E-3</v>
      </c>
      <c r="H71" s="3" t="s">
        <v>65</v>
      </c>
      <c r="I71" s="8">
        <f>SUM('TEI actuel'!B78:B82)</f>
        <v>2.0673E-2</v>
      </c>
      <c r="J71" s="8">
        <f>SUM('TEI actuel'!C78:C82)</f>
        <v>2.4628000000000001E-2</v>
      </c>
      <c r="K71" s="8">
        <f>SUM('TEI actuel'!D78:D82)</f>
        <v>0.125695</v>
      </c>
      <c r="L71" s="5">
        <f t="shared" si="8"/>
        <v>0.17099600000000001</v>
      </c>
      <c r="M71" s="6">
        <f t="shared" ref="M71" si="11">L71/L$72</f>
        <v>9.9562033835359147E-4</v>
      </c>
      <c r="N71" s="3" t="s">
        <v>65</v>
      </c>
      <c r="O71" s="6">
        <f>SUM('europe ratio'!V68:V70)+'europe ratio'!V66</f>
        <v>6.429056615654803E-3</v>
      </c>
      <c r="P71"/>
    </row>
    <row r="72" spans="1:16" ht="12" customHeight="1">
      <c r="A72" s="3" t="s">
        <v>61</v>
      </c>
      <c r="C72" s="46">
        <f>SUM(C3:C71)</f>
        <v>29.685468999999998</v>
      </c>
      <c r="D72" s="46">
        <f t="shared" ref="D72:E72" si="12">SUM(D3:D71)</f>
        <v>26.763935999999994</v>
      </c>
      <c r="E72" s="46">
        <f t="shared" si="12"/>
        <v>115.110893</v>
      </c>
      <c r="F72" s="46">
        <f t="shared" si="9"/>
        <v>171.56029799999999</v>
      </c>
      <c r="G72" s="6">
        <f t="shared" si="10"/>
        <v>1</v>
      </c>
      <c r="H72" s="6"/>
      <c r="I72" s="10">
        <f>SUM(I2:I71)</f>
        <v>29.781059000000003</v>
      </c>
      <c r="J72" s="10">
        <f>SUM(J2:J71)</f>
        <v>26.902634999999997</v>
      </c>
      <c r="K72" s="10">
        <f>SUM(K2:K71)</f>
        <v>115.06450500000005</v>
      </c>
      <c r="L72" s="10">
        <f t="shared" si="8"/>
        <v>171.74819900000006</v>
      </c>
      <c r="M72" s="6">
        <f>SUM(M3:M71)</f>
        <v>0.99999999999999978</v>
      </c>
      <c r="N72" s="6"/>
      <c r="O72" s="6">
        <f>SUM(O3:O71)</f>
        <v>0.99902664068720071</v>
      </c>
    </row>
    <row r="73" spans="1:16" ht="12" customHeight="1">
      <c r="A73" s="3" t="s">
        <v>71</v>
      </c>
      <c r="C73" s="5">
        <v>29.787386999999999</v>
      </c>
      <c r="D73" s="5">
        <v>26.911103000000001</v>
      </c>
      <c r="E73" s="5">
        <v>115.064504</v>
      </c>
      <c r="F73" s="5">
        <f t="shared" si="9"/>
        <v>171.76299399999999</v>
      </c>
      <c r="I73" s="10">
        <f>I72-'TEI actuel'!B93</f>
        <v>-6.3279999999963366E-3</v>
      </c>
      <c r="J73" s="10">
        <f>J72-'TEI actuel'!C93</f>
        <v>-8.4680000000041389E-3</v>
      </c>
      <c r="K73" s="10">
        <f>K72-'TEI actuel'!D93</f>
        <v>1.0000000543186616E-6</v>
      </c>
    </row>
    <row r="74" spans="1:16" ht="12" customHeight="1">
      <c r="C74" s="5"/>
    </row>
    <row r="75" spans="1:16" ht="12" customHeight="1">
      <c r="A75" s="76" t="s">
        <v>283</v>
      </c>
      <c r="B75" s="76"/>
      <c r="C75" s="76"/>
      <c r="D75" s="76"/>
      <c r="E75" s="76"/>
      <c r="F75" s="76"/>
      <c r="G75" s="13">
        <f>SUM(G40:G71)</f>
        <v>0.25233736770496862</v>
      </c>
      <c r="H75" s="76" t="s">
        <v>263</v>
      </c>
      <c r="I75" s="77"/>
      <c r="J75" s="77"/>
      <c r="K75" s="77"/>
      <c r="L75" s="76"/>
      <c r="M75" s="13">
        <f>SUM(M40:M71)</f>
        <v>0.25275334619374951</v>
      </c>
      <c r="N75" s="76"/>
      <c r="O75" s="13">
        <f>SUM(O40:O71)</f>
        <v>0.22741216458177857</v>
      </c>
    </row>
    <row r="76" spans="1:16" ht="12" customHeight="1">
      <c r="A76" s="76" t="s">
        <v>284</v>
      </c>
      <c r="B76" s="76"/>
      <c r="C76" s="76"/>
      <c r="D76" s="76"/>
      <c r="E76" s="76"/>
      <c r="F76" s="76"/>
      <c r="G76" s="13">
        <f>G39</f>
        <v>0.28238488487587027</v>
      </c>
      <c r="H76" s="76" t="s">
        <v>263</v>
      </c>
      <c r="I76" s="77"/>
      <c r="J76" s="77"/>
      <c r="K76" s="77"/>
      <c r="L76" s="76"/>
      <c r="M76" s="13">
        <f>M39</f>
        <v>0.2766547030865808</v>
      </c>
      <c r="N76" s="76"/>
      <c r="O76" s="13">
        <f>O39</f>
        <v>0.32980495210316346</v>
      </c>
    </row>
    <row r="77" spans="1:16" ht="12" customHeight="1">
      <c r="A77" s="76" t="s">
        <v>285</v>
      </c>
      <c r="B77" s="76"/>
      <c r="C77" s="76"/>
      <c r="D77" s="76"/>
      <c r="E77" s="76"/>
      <c r="F77" s="76"/>
      <c r="G77" s="13">
        <f>SUM(G3:G38)</f>
        <v>0.46527774741916117</v>
      </c>
      <c r="H77" s="76" t="s">
        <v>263</v>
      </c>
      <c r="I77" s="77"/>
      <c r="J77" s="77"/>
      <c r="K77" s="77"/>
      <c r="L77" s="76"/>
      <c r="M77" s="13">
        <f>SUM(M3:M38)</f>
        <v>0.47059195071966936</v>
      </c>
      <c r="N77" s="76"/>
      <c r="O77" s="13">
        <f>SUM(O3:O38)</f>
        <v>0.44180952400225848</v>
      </c>
    </row>
    <row r="78" spans="1:16" ht="12" customHeight="1">
      <c r="I78"/>
      <c r="J78"/>
      <c r="K78"/>
    </row>
    <row r="79" spans="1:16" ht="12" customHeight="1">
      <c r="I79"/>
      <c r="J79"/>
      <c r="K79"/>
    </row>
    <row r="81" spans="9:9" ht="12" customHeight="1">
      <c r="I81"/>
    </row>
    <row r="82" spans="9:9" ht="12" customHeight="1">
      <c r="I82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R85"/>
  <sheetViews>
    <sheetView topLeftCell="A38" workbookViewId="0">
      <selection activeCell="G72" sqref="G72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7" ht="12" customHeight="1" thickBot="1">
      <c r="D1" s="3" t="s">
        <v>289</v>
      </c>
      <c r="J1" s="3" t="s">
        <v>72</v>
      </c>
      <c r="O1" s="49" t="s">
        <v>73</v>
      </c>
      <c r="P1" s="49"/>
      <c r="Q1" s="49"/>
    </row>
    <row r="2" spans="1:17" ht="12" customHeight="1">
      <c r="A2" s="50"/>
      <c r="B2" s="78"/>
      <c r="C2" s="51" t="s">
        <v>67</v>
      </c>
      <c r="D2" s="51" t="s">
        <v>68</v>
      </c>
      <c r="E2" s="51" t="s">
        <v>69</v>
      </c>
      <c r="F2" s="51" t="s">
        <v>70</v>
      </c>
      <c r="G2" s="52" t="s">
        <v>74</v>
      </c>
      <c r="H2" s="4"/>
      <c r="I2" s="11" t="s">
        <v>67</v>
      </c>
      <c r="J2" s="4" t="s">
        <v>68</v>
      </c>
      <c r="K2" s="4" t="s">
        <v>69</v>
      </c>
      <c r="L2" s="4" t="s">
        <v>70</v>
      </c>
      <c r="M2" s="4" t="s">
        <v>74</v>
      </c>
      <c r="N2" s="4"/>
      <c r="P2" s="3" t="s">
        <v>264</v>
      </c>
    </row>
    <row r="3" spans="1:17" ht="12" customHeight="1">
      <c r="A3" s="53" t="s">
        <v>0</v>
      </c>
      <c r="B3" s="79" t="str">
        <f t="shared" ref="B3:B14" si="0">MID(A3:A70,7,2)</f>
        <v>01</v>
      </c>
      <c r="C3" s="54">
        <f>'proposé intermlédiaire'!C3/'proposé intermlédiaire'!C$72*'proposé intermlédiaire'!I$72</f>
        <v>0</v>
      </c>
      <c r="D3" s="54">
        <f>'proposé intermlédiaire'!D3/'proposé intermlédiaire'!D$72*'proposé intermlédiaire'!J$72</f>
        <v>0</v>
      </c>
      <c r="E3" s="54">
        <f>'proposé intermlédiaire'!E3/'proposé intermlédiaire'!E$72*'proposé intermlédiaire'!K$72</f>
        <v>0.19991940293608887</v>
      </c>
      <c r="F3" s="54">
        <f>SUM(C3:E3)</f>
        <v>0.19991940293608887</v>
      </c>
      <c r="G3" s="55">
        <f>F3/F$75</f>
        <v>1.1640261970728948E-3</v>
      </c>
      <c r="H3" s="6" t="s">
        <v>78</v>
      </c>
      <c r="I3" s="10">
        <f>VLOOKUP(B3,'TEI actuel'!$A$3:$B$90,2,FALSE)</f>
        <v>0</v>
      </c>
      <c r="J3" s="10">
        <f>VLOOKUP(B3,'TEI actuel'!$A$3:$C$90,3,FALSE)</f>
        <v>0</v>
      </c>
      <c r="K3" s="10">
        <f>VLOOKUP(B3,'TEI actuel'!$A$3:$D$90,4,FALSE)</f>
        <v>0</v>
      </c>
      <c r="L3" s="5">
        <f>SUM(I3:K3)</f>
        <v>0</v>
      </c>
      <c r="M3" s="6">
        <f>L3/L$75</f>
        <v>0</v>
      </c>
      <c r="N3" s="6" t="s">
        <v>78</v>
      </c>
      <c r="O3" s="6">
        <f>VLOOKUP(N3,'europe ratio'!$U$12:$V$76,2,FALSE)</f>
        <v>4.069923926712755E-4</v>
      </c>
      <c r="P3" s="6">
        <f>VLOOKUP(N3,'europe ratio'!$U$12:$W$76,3,FALSE)</f>
        <v>5.0619350387227674E-4</v>
      </c>
    </row>
    <row r="4" spans="1:17" ht="12" customHeight="1">
      <c r="A4" s="53" t="s">
        <v>1</v>
      </c>
      <c r="B4" s="79" t="str">
        <f t="shared" si="0"/>
        <v>02</v>
      </c>
      <c r="C4" s="54">
        <f>'proposé intermlédiaire'!C4/'proposé intermlédiaire'!C$72*'proposé intermlédiaire'!I$72</f>
        <v>0</v>
      </c>
      <c r="D4" s="54">
        <f>'proposé intermlédiaire'!D4/'proposé intermlédiaire'!D$72*'proposé intermlédiaire'!J$72</f>
        <v>0</v>
      </c>
      <c r="E4" s="54">
        <f>'proposé intermlédiaire'!E4/'proposé intermlédiaire'!E$72*'proposé intermlédiaire'!K$72</f>
        <v>0</v>
      </c>
      <c r="F4" s="54">
        <f t="shared" ref="F4:F73" si="1">SUM(C4:E4)</f>
        <v>0</v>
      </c>
      <c r="G4" s="55">
        <f t="shared" ref="G4:G73" si="2">F4/F$75</f>
        <v>0</v>
      </c>
      <c r="H4" s="6" t="s">
        <v>79</v>
      </c>
      <c r="I4" s="10">
        <f>VLOOKUP(B4,'TEI actuel'!$A$3:$B$90,2,FALSE)</f>
        <v>0</v>
      </c>
      <c r="J4" s="10">
        <f>VLOOKUP(B4,'TEI actuel'!$A$3:$C$90,3,FALSE)</f>
        <v>0</v>
      </c>
      <c r="K4" s="10">
        <f>VLOOKUP(B4,'TEI actuel'!$A$3:$D$90,4,FALSE)</f>
        <v>0.16264099999999998</v>
      </c>
      <c r="L4" s="5">
        <f t="shared" ref="L4:L70" si="3">SUM(I4:K4)</f>
        <v>0.16264099999999998</v>
      </c>
      <c r="M4" s="6">
        <f t="shared" ref="M4:M73" si="4">L4/L$75</f>
        <v>9.4697354002530143E-4</v>
      </c>
      <c r="N4" s="6" t="s">
        <v>79</v>
      </c>
      <c r="O4" s="6">
        <f>VLOOKUP(N4,'europe ratio'!$U$12:$V$76,2,FALSE)</f>
        <v>3.4676102005156898E-4</v>
      </c>
      <c r="P4" s="6">
        <f>VLOOKUP(N4,'europe ratio'!$U$12:$W$76,3,FALSE)</f>
        <v>4.3128122025612702E-4</v>
      </c>
    </row>
    <row r="5" spans="1:17" ht="12" customHeight="1">
      <c r="A5" s="53" t="s">
        <v>2</v>
      </c>
      <c r="B5" s="79" t="str">
        <f t="shared" si="0"/>
        <v>03</v>
      </c>
      <c r="C5" s="54">
        <f>'proposé intermlédiaire'!C5/'proposé intermlédiaire'!C$72*'proposé intermlédiaire'!I$72</f>
        <v>0</v>
      </c>
      <c r="D5" s="54">
        <f>'proposé intermlédiaire'!D5/'proposé intermlédiaire'!D$72*'proposé intermlédiaire'!J$72</f>
        <v>0</v>
      </c>
      <c r="E5" s="54">
        <f>'proposé intermlédiaire'!E5/'proposé intermlédiaire'!E$72*'proposé intermlédiaire'!K$72</f>
        <v>0</v>
      </c>
      <c r="F5" s="54">
        <f t="shared" si="1"/>
        <v>0</v>
      </c>
      <c r="G5" s="55">
        <f t="shared" si="2"/>
        <v>0</v>
      </c>
      <c r="H5" s="6" t="s">
        <v>80</v>
      </c>
      <c r="I5" s="10">
        <f>VLOOKUP(B5,'TEI actuel'!$A$3:$B$90,2,FALSE)</f>
        <v>8.294000000000001E-3</v>
      </c>
      <c r="J5" s="10">
        <f>VLOOKUP(B5,'TEI actuel'!$A$3:$C$90,3,FALSE)</f>
        <v>6.6742999999999997E-2</v>
      </c>
      <c r="K5" s="10">
        <f>VLOOKUP(B5,'TEI actuel'!$A$3:$D$90,4,FALSE)</f>
        <v>6.5272999999999998E-2</v>
      </c>
      <c r="L5" s="5">
        <f t="shared" si="3"/>
        <v>0.14030999999999999</v>
      </c>
      <c r="M5" s="6">
        <f t="shared" si="4"/>
        <v>8.169517981379237E-4</v>
      </c>
      <c r="N5" s="6" t="s">
        <v>80</v>
      </c>
      <c r="O5" s="6">
        <f>VLOOKUP(N5,'europe ratio'!$U$12:$V$76,2,FALSE)</f>
        <v>1.3601239793010781E-4</v>
      </c>
      <c r="P5" s="6">
        <f>VLOOKUP(N5,'europe ratio'!$U$12:$W$76,3,FALSE)</f>
        <v>1.6916432227744396E-4</v>
      </c>
    </row>
    <row r="6" spans="1:17" ht="12" customHeight="1">
      <c r="A6" s="53" t="s">
        <v>3</v>
      </c>
      <c r="B6" s="79" t="str">
        <f t="shared" si="0"/>
        <v>05</v>
      </c>
      <c r="C6" s="54">
        <f>'proposé intermlédiaire'!C6/'proposé intermlédiaire'!C$72*'proposé intermlédiaire'!I$72</f>
        <v>0</v>
      </c>
      <c r="D6" s="54">
        <f>'proposé intermlédiaire'!D6/'proposé intermlédiaire'!D$72*'proposé intermlédiaire'!J$72</f>
        <v>3.9017156525856293E-2</v>
      </c>
      <c r="E6" s="54">
        <f>'proposé intermlédiaire'!E6/'proposé intermlédiaire'!E$72*'proposé intermlédiaire'!K$72</f>
        <v>0</v>
      </c>
      <c r="F6" s="54">
        <f t="shared" si="1"/>
        <v>3.9017156525856293E-2</v>
      </c>
      <c r="G6" s="55">
        <f t="shared" si="2"/>
        <v>2.2717651045561337E-4</v>
      </c>
      <c r="H6" s="6" t="s">
        <v>81</v>
      </c>
      <c r="I6" s="10">
        <f>VLOOKUP(B6,'TEI actuel'!$A$3:$B$90,2,FALSE)</f>
        <v>0</v>
      </c>
      <c r="J6" s="10">
        <f>VLOOKUP(B6,'TEI actuel'!$A$3:$C$90,3,FALSE)</f>
        <v>0</v>
      </c>
      <c r="K6" s="10">
        <f>VLOOKUP(B6,'TEI actuel'!$A$3:$D$90,4,FALSE)</f>
        <v>0</v>
      </c>
      <c r="L6" s="5">
        <f t="shared" si="3"/>
        <v>0</v>
      </c>
      <c r="M6" s="6">
        <f t="shared" si="4"/>
        <v>0</v>
      </c>
      <c r="N6" s="6" t="s">
        <v>81</v>
      </c>
      <c r="O6" s="6">
        <f>VLOOKUP(N6,'europe ratio'!$U$12:$V$76,2,FALSE)</f>
        <v>1.4266467489295376E-2</v>
      </c>
      <c r="P6" s="6">
        <f>VLOOKUP(N6,'europe ratio'!$U$12:$W$76,3,FALSE)</f>
        <v>1.4365937643361642E-2</v>
      </c>
    </row>
    <row r="7" spans="1:17" ht="12" customHeight="1">
      <c r="A7" s="53" t="s">
        <v>4</v>
      </c>
      <c r="B7" s="79" t="str">
        <f t="shared" si="0"/>
        <v>06</v>
      </c>
      <c r="C7" s="54">
        <f>'proposé intermlédiaire'!C7/'proposé intermlédiaire'!C$72*'proposé intermlédiaire'!I$72</f>
        <v>0</v>
      </c>
      <c r="D7" s="54">
        <f>'proposé intermlédiaire'!D7/'proposé intermlédiaire'!D$72*'proposé intermlédiaire'!J$72</f>
        <v>4.161856834286258E-2</v>
      </c>
      <c r="E7" s="54">
        <f>'proposé intermlédiaire'!E7/'proposé intermlédiaire'!E$72*'proposé intermlédiaire'!K$72</f>
        <v>0</v>
      </c>
      <c r="F7" s="54">
        <f t="shared" si="1"/>
        <v>4.161856834286258E-2</v>
      </c>
      <c r="G7" s="55">
        <f t="shared" si="2"/>
        <v>2.4232317185965107E-4</v>
      </c>
      <c r="H7" s="6" t="s">
        <v>82</v>
      </c>
      <c r="I7" s="10">
        <f>VLOOKUP(B7,'TEI actuel'!$A$3:$B$90,2,FALSE)</f>
        <v>0</v>
      </c>
      <c r="J7" s="10">
        <f>VLOOKUP(B7,'TEI actuel'!$A$3:$C$90,3,FALSE)</f>
        <v>0</v>
      </c>
      <c r="K7" s="10">
        <f>VLOOKUP(B7,'TEI actuel'!$A$3:$D$90,4,FALSE)</f>
        <v>0</v>
      </c>
      <c r="L7" s="5">
        <f t="shared" si="3"/>
        <v>0</v>
      </c>
      <c r="M7" s="6">
        <f t="shared" si="4"/>
        <v>0</v>
      </c>
      <c r="N7" s="6" t="s">
        <v>82</v>
      </c>
      <c r="O7"/>
      <c r="P7" s="6"/>
    </row>
    <row r="8" spans="1:17" ht="12" customHeight="1">
      <c r="A8" s="53" t="s">
        <v>5</v>
      </c>
      <c r="B8" s="79" t="str">
        <f t="shared" si="0"/>
        <v>07</v>
      </c>
      <c r="C8" s="54">
        <f>'proposé intermlédiaire'!C8/'proposé intermlédiaire'!C$72*'proposé intermlédiaire'!I$72</f>
        <v>1.9908902765019484E-2</v>
      </c>
      <c r="D8" s="54">
        <f>'proposé intermlédiaire'!D8/'proposé intermlédiaire'!D$72*'proposé intermlédiaire'!J$72</f>
        <v>0.18728154717826259</v>
      </c>
      <c r="E8" s="54">
        <f>'proposé intermlédiaire'!E8/'proposé intermlédiaire'!E$72*'proposé intermlédiaire'!K$72</f>
        <v>0.45379805232164278</v>
      </c>
      <c r="F8" s="54">
        <f t="shared" si="1"/>
        <v>0.66098850226492489</v>
      </c>
      <c r="G8" s="55">
        <f t="shared" si="2"/>
        <v>3.8485905885098943E-3</v>
      </c>
      <c r="H8" s="6" t="s">
        <v>83</v>
      </c>
      <c r="I8" s="10">
        <f>VLOOKUP(B8,'TEI actuel'!$A$3:$B$90,2,FALSE)</f>
        <v>0</v>
      </c>
      <c r="J8" s="10">
        <f>VLOOKUP(B8,'TEI actuel'!$A$3:$C$90,3,FALSE)</f>
        <v>2.1401E-2</v>
      </c>
      <c r="K8" s="10">
        <f>VLOOKUP(B8,'TEI actuel'!$A$3:$D$90,4,FALSE)</f>
        <v>0</v>
      </c>
      <c r="L8" s="5">
        <f t="shared" si="3"/>
        <v>2.1401E-2</v>
      </c>
      <c r="M8" s="6">
        <f t="shared" si="4"/>
        <v>1.2460683794419291E-4</v>
      </c>
      <c r="N8" s="6" t="s">
        <v>83</v>
      </c>
      <c r="O8"/>
      <c r="P8" s="6"/>
    </row>
    <row r="9" spans="1:17" ht="12" customHeight="1">
      <c r="A9" s="53" t="s">
        <v>6</v>
      </c>
      <c r="B9" s="79" t="str">
        <f t="shared" si="0"/>
        <v>08</v>
      </c>
      <c r="C9" s="54">
        <f>'proposé intermlédiaire'!C9/'proposé intermlédiaire'!C$72*'proposé intermlédiaire'!I$72</f>
        <v>0.6213273104644903</v>
      </c>
      <c r="D9" s="54">
        <f>'proposé intermlédiaire'!D9/'proposé intermlédiaire'!D$72*'proposé intermlédiaire'!J$72</f>
        <v>0.30155469285235176</v>
      </c>
      <c r="E9" s="54">
        <f>'proposé intermlédiaire'!E9/'proposé intermlédiaire'!E$72*'proposé intermlédiaire'!K$72</f>
        <v>1.3994358205526218</v>
      </c>
      <c r="F9" s="54">
        <f t="shared" si="1"/>
        <v>2.3223178238694642</v>
      </c>
      <c r="G9" s="56">
        <f t="shared" si="2"/>
        <v>1.352164294817125E-2</v>
      </c>
      <c r="H9" s="6" t="s">
        <v>84</v>
      </c>
      <c r="I9" s="10">
        <f>VLOOKUP(B9,'TEI actuel'!$A$3:$B$90,2,FALSE)</f>
        <v>0.17410400000000001</v>
      </c>
      <c r="J9" s="10">
        <f>VLOOKUP(B9,'TEI actuel'!$A$3:$C$90,3,FALSE)</f>
        <v>0.224159</v>
      </c>
      <c r="K9" s="10">
        <f>VLOOKUP(B9,'TEI actuel'!$A$3:$D$90,4,FALSE)</f>
        <v>1.0366169999999999</v>
      </c>
      <c r="L9" s="5">
        <f t="shared" si="3"/>
        <v>1.4348799999999999</v>
      </c>
      <c r="M9" s="6">
        <f t="shared" si="4"/>
        <v>8.3545563118248446E-3</v>
      </c>
      <c r="N9" s="6" t="s">
        <v>84</v>
      </c>
      <c r="O9"/>
      <c r="P9" s="6"/>
    </row>
    <row r="10" spans="1:17" ht="12" customHeight="1">
      <c r="A10" s="53" t="s">
        <v>7</v>
      </c>
      <c r="B10" s="79" t="str">
        <f t="shared" si="0"/>
        <v>10</v>
      </c>
      <c r="C10" s="54">
        <f>'proposé intermlédiaire'!C10/'proposé intermlédiaire'!C$72*'proposé intermlédiaire'!I$72</f>
        <v>0</v>
      </c>
      <c r="D10" s="54">
        <f>'proposé intermlédiaire'!D10/'proposé intermlédiaire'!D$72*'proposé intermlédiaire'!J$72</f>
        <v>0</v>
      </c>
      <c r="E10" s="54">
        <f>'proposé intermlédiaire'!E10/'proposé intermlédiaire'!E$72*'proposé intermlédiaire'!K$72</f>
        <v>0.19991940293608887</v>
      </c>
      <c r="F10" s="54">
        <f t="shared" si="1"/>
        <v>0.19991940293608887</v>
      </c>
      <c r="G10" s="55">
        <f t="shared" si="2"/>
        <v>1.1640261970728948E-3</v>
      </c>
      <c r="H10" s="6" t="s">
        <v>86</v>
      </c>
      <c r="I10" s="10">
        <f>VLOOKUP(B10,'TEI actuel'!$A$3:$B$90,2,FALSE)</f>
        <v>4.1138000000000001E-2</v>
      </c>
      <c r="J10" s="10">
        <f>VLOOKUP(B10,'TEI actuel'!$A$3:$C$90,3,FALSE)</f>
        <v>5.6309999999999999E-2</v>
      </c>
      <c r="K10" s="10">
        <f>VLOOKUP(B10,'TEI actuel'!$A$3:$D$90,4,FALSE)</f>
        <v>0.24132200000000001</v>
      </c>
      <c r="L10" s="5">
        <f t="shared" si="3"/>
        <v>0.33877000000000002</v>
      </c>
      <c r="M10" s="6">
        <f t="shared" si="4"/>
        <v>1.9724806546588584E-3</v>
      </c>
      <c r="N10" s="6" t="s">
        <v>86</v>
      </c>
      <c r="O10" s="6">
        <f>VLOOKUP(N10,'europe ratio'!$U$12:$V$76,2,FALSE)</f>
        <v>1.05993661634004E-3</v>
      </c>
      <c r="P10" s="6">
        <f>VLOOKUP(N10,'europe ratio'!$U$12:$W$76,3,FALSE)</f>
        <v>1.2715186529771638E-3</v>
      </c>
    </row>
    <row r="11" spans="1:17" ht="12" customHeight="1">
      <c r="A11" s="53" t="s">
        <v>8</v>
      </c>
      <c r="B11" s="79" t="str">
        <f t="shared" si="0"/>
        <v>11</v>
      </c>
      <c r="C11" s="54">
        <f>'proposé intermlédiaire'!C11/'proposé intermlédiaire'!C$72*'proposé intermlédiaire'!I$72</f>
        <v>0</v>
      </c>
      <c r="D11" s="54">
        <f>'proposé intermlédiaire'!D11/'proposé intermlédiaire'!D$72*'proposé intermlédiaire'!J$72</f>
        <v>0</v>
      </c>
      <c r="E11" s="54">
        <f>'proposé intermlédiaire'!E11/'proposé intermlédiaire'!E$72*'proposé intermlédiaire'!K$72</f>
        <v>0</v>
      </c>
      <c r="F11" s="54">
        <f t="shared" si="1"/>
        <v>0</v>
      </c>
      <c r="G11" s="55">
        <f t="shared" si="2"/>
        <v>0</v>
      </c>
      <c r="H11" s="6" t="s">
        <v>87</v>
      </c>
      <c r="I11" s="10">
        <f>VLOOKUP(B11,'TEI actuel'!$A$3:$B$90,2,FALSE)</f>
        <v>2.2567E-2</v>
      </c>
      <c r="J11" s="10">
        <f>VLOOKUP(B11,'TEI actuel'!$A$3:$C$90,3,FALSE)</f>
        <v>3.7517000000000002E-2</v>
      </c>
      <c r="K11" s="10">
        <f>VLOOKUP(B11,'TEI actuel'!$A$3:$D$90,4,FALSE)</f>
        <v>0.14021700000000001</v>
      </c>
      <c r="L11" s="5">
        <f t="shared" si="3"/>
        <v>0.20030100000000001</v>
      </c>
      <c r="M11" s="6">
        <f t="shared" si="4"/>
        <v>1.1662480373374974E-3</v>
      </c>
      <c r="N11" s="6" t="s">
        <v>87</v>
      </c>
      <c r="O11"/>
      <c r="P11" s="6"/>
    </row>
    <row r="12" spans="1:17" ht="12" customHeight="1">
      <c r="A12" s="53" t="s">
        <v>9</v>
      </c>
      <c r="B12" s="79" t="str">
        <f t="shared" si="0"/>
        <v>12</v>
      </c>
      <c r="C12" s="54">
        <f>'proposé intermlédiaire'!C12/'proposé intermlédiaire'!C$72*'proposé intermlédiaire'!I$72</f>
        <v>0</v>
      </c>
      <c r="D12" s="54">
        <f>'proposé intermlédiaire'!D12/'proposé intermlédiaire'!D$72*'proposé intermlédiaire'!J$72</f>
        <v>0</v>
      </c>
      <c r="E12" s="54">
        <f>'proposé intermlédiaire'!E12/'proposé intermlédiaire'!E$72*'proposé intermlédiaire'!K$72</f>
        <v>0</v>
      </c>
      <c r="F12" s="54">
        <f t="shared" si="1"/>
        <v>0</v>
      </c>
      <c r="G12" s="55">
        <f t="shared" si="2"/>
        <v>0</v>
      </c>
      <c r="H12" s="6" t="s">
        <v>88</v>
      </c>
      <c r="I12" s="10">
        <f>VLOOKUP(B12,'TEI actuel'!$A$3:$B$90,2,FALSE)</f>
        <v>0</v>
      </c>
      <c r="J12" s="10">
        <f>VLOOKUP(B12,'TEI actuel'!$A$3:$C$90,3,FALSE)</f>
        <v>0</v>
      </c>
      <c r="K12" s="10">
        <f>VLOOKUP(B12,'TEI actuel'!$A$3:$D$90,4,FALSE)</f>
        <v>8.1539999999999998E-3</v>
      </c>
      <c r="L12" s="5">
        <f t="shared" si="3"/>
        <v>8.1539999999999998E-3</v>
      </c>
      <c r="M12" s="6">
        <f t="shared" si="4"/>
        <v>4.7476480379278955E-5</v>
      </c>
      <c r="N12" s="6" t="s">
        <v>88</v>
      </c>
      <c r="O12"/>
      <c r="P12" s="6"/>
    </row>
    <row r="13" spans="1:17" ht="12" customHeight="1">
      <c r="A13" s="53" t="s">
        <v>10</v>
      </c>
      <c r="B13" s="79" t="str">
        <f t="shared" si="0"/>
        <v>13</v>
      </c>
      <c r="C13" s="54">
        <f>'proposé intermlédiaire'!C13/'proposé intermlédiaire'!C$72*'proposé intermlédiaire'!I$72</f>
        <v>0</v>
      </c>
      <c r="D13" s="54">
        <f>'proposé intermlédiaire'!D13/'proposé intermlédiaire'!D$72*'proposé intermlédiaire'!J$72</f>
        <v>0</v>
      </c>
      <c r="E13" s="54">
        <f>'proposé intermlédiaire'!E13/'proposé intermlédiaire'!E$72*'proposé intermlédiaire'!K$72</f>
        <v>0</v>
      </c>
      <c r="F13" s="54">
        <f t="shared" si="1"/>
        <v>0</v>
      </c>
      <c r="G13" s="55">
        <f t="shared" si="2"/>
        <v>0</v>
      </c>
      <c r="H13" s="6" t="s">
        <v>89</v>
      </c>
      <c r="I13" s="10">
        <f>VLOOKUP(B13,'TEI actuel'!$A$3:$B$90,2,FALSE)</f>
        <v>6.4072999999999991E-2</v>
      </c>
      <c r="J13" s="10">
        <f>VLOOKUP(B13,'TEI actuel'!$A$3:$C$90,3,FALSE)</f>
        <v>0.14477400000000001</v>
      </c>
      <c r="K13" s="10">
        <f>VLOOKUP(B13,'TEI actuel'!$A$3:$D$90,4,FALSE)</f>
        <v>0.41625099999999998</v>
      </c>
      <c r="L13" s="5">
        <f t="shared" si="3"/>
        <v>0.62509799999999993</v>
      </c>
      <c r="M13" s="6">
        <f t="shared" si="4"/>
        <v>3.6396189516956722E-3</v>
      </c>
      <c r="N13" s="6" t="s">
        <v>89</v>
      </c>
      <c r="O13" s="6">
        <f>VLOOKUP(N13,'europe ratio'!$U$12:$V$76,2,FALSE)</f>
        <v>3.387254640575944E-3</v>
      </c>
      <c r="P13" s="6">
        <f>VLOOKUP(N13,'europe ratio'!$U$12:$W$76,3,FALSE)</f>
        <v>3.4966792224055804E-3</v>
      </c>
    </row>
    <row r="14" spans="1:17" ht="12" customHeight="1">
      <c r="A14" s="53" t="s">
        <v>11</v>
      </c>
      <c r="B14" s="79" t="str">
        <f t="shared" si="0"/>
        <v>14</v>
      </c>
      <c r="C14" s="54">
        <f>'proposé intermlédiaire'!C14/'proposé intermlédiaire'!C$72*'proposé intermlédiaire'!I$72</f>
        <v>4.2662937716564299E-2</v>
      </c>
      <c r="D14" s="54">
        <f>'proposé intermlédiaire'!D14/'proposé intermlédiaire'!D$72*'proposé intermlédiaire'!J$72</f>
        <v>5.4623617063275003E-2</v>
      </c>
      <c r="E14" s="54">
        <f>'proposé intermlédiaire'!E14/'proposé intermlédiaire'!E$72*'proposé intermlédiaire'!K$72</f>
        <v>0.14388699227817656</v>
      </c>
      <c r="F14" s="54">
        <f t="shared" si="1"/>
        <v>0.24117354705801586</v>
      </c>
      <c r="G14" s="55">
        <f t="shared" si="2"/>
        <v>1.4042275171573455E-3</v>
      </c>
      <c r="H14" s="6" t="s">
        <v>90</v>
      </c>
      <c r="I14" s="10">
        <f>VLOOKUP(B14,'TEI actuel'!$A$3:$B$90,2,FALSE)</f>
        <v>3.1279000000000001E-2</v>
      </c>
      <c r="J14" s="10">
        <f>VLOOKUP(B14,'TEI actuel'!$A$3:$C$90,3,FALSE)</f>
        <v>4.7823999999999998E-2</v>
      </c>
      <c r="K14" s="10">
        <f>VLOOKUP(B14,'TEI actuel'!$A$3:$D$90,4,FALSE)</f>
        <v>0.20858000000000002</v>
      </c>
      <c r="L14" s="5">
        <f t="shared" si="3"/>
        <v>0.28768300000000002</v>
      </c>
      <c r="M14" s="6">
        <f t="shared" si="4"/>
        <v>1.6750277538572613E-3</v>
      </c>
      <c r="N14" s="6" t="s">
        <v>90</v>
      </c>
      <c r="O14"/>
      <c r="P14" s="6"/>
    </row>
    <row r="15" spans="1:17" ht="12" customHeight="1">
      <c r="A15" s="53"/>
      <c r="B15" s="80">
        <v>15</v>
      </c>
      <c r="C15" s="54">
        <f>'proposé intermlédiaire'!C15/'proposé intermlédiaire'!C$72*'proposé intermlédiaire'!I$72</f>
        <v>0</v>
      </c>
      <c r="D15" s="54">
        <f>'proposé intermlédiaire'!D15/'proposé intermlédiaire'!D$72*'proposé intermlédiaire'!J$72</f>
        <v>0</v>
      </c>
      <c r="E15" s="54">
        <f>'proposé intermlédiaire'!E15/'proposé intermlédiaire'!E$72*'proposé intermlédiaire'!K$72</f>
        <v>0</v>
      </c>
      <c r="F15" s="54">
        <f t="shared" si="1"/>
        <v>0</v>
      </c>
      <c r="G15" s="55">
        <f t="shared" si="2"/>
        <v>0</v>
      </c>
      <c r="H15" s="41">
        <v>15</v>
      </c>
      <c r="I15" s="8">
        <f>'TEI actuel'!B16</f>
        <v>1.4188000000000001E-2</v>
      </c>
      <c r="J15" s="8">
        <f>'TEI actuel'!C16</f>
        <v>5.489E-3</v>
      </c>
      <c r="K15" s="8">
        <f>'TEI actuel'!D16</f>
        <v>8.3600999999999995E-2</v>
      </c>
      <c r="L15" s="5">
        <f t="shared" si="3"/>
        <v>0.10327799999999999</v>
      </c>
      <c r="M15" s="6">
        <f t="shared" si="4"/>
        <v>6.0133381660671715E-4</v>
      </c>
      <c r="N15" s="41">
        <v>15</v>
      </c>
      <c r="O15"/>
      <c r="P15" s="6"/>
    </row>
    <row r="16" spans="1:17" ht="12" customHeight="1">
      <c r="A16" s="53" t="s">
        <v>12</v>
      </c>
      <c r="B16" s="79" t="str">
        <f t="shared" ref="B16:B40" si="5">MID(A16:A82,7,2)</f>
        <v>16</v>
      </c>
      <c r="C16" s="54">
        <f>'proposé intermlédiaire'!C16/'proposé intermlédiaire'!C$72*'proposé intermlédiaire'!I$72</f>
        <v>1.6915143521571112</v>
      </c>
      <c r="D16" s="54">
        <f>'proposé intermlédiaire'!D16/'proposé intermlédiaire'!D$72*'proposé intermlédiaire'!J$72</f>
        <v>0.23225038815871482</v>
      </c>
      <c r="E16" s="54">
        <f>'proposé intermlédiaire'!E16/'proposé intermlédiaire'!E$72*'proposé intermlédiaire'!K$72</f>
        <v>4.2280664643819179</v>
      </c>
      <c r="F16" s="54">
        <f t="shared" si="1"/>
        <v>6.1518312046977437</v>
      </c>
      <c r="G16" s="56">
        <f t="shared" si="2"/>
        <v>3.5818897901210248E-2</v>
      </c>
      <c r="H16" s="6" t="s">
        <v>92</v>
      </c>
      <c r="I16" s="10">
        <f>VLOOKUP(B16,'TEI actuel'!$A$3:$B$90,2,FALSE)</f>
        <v>0.63768899999999995</v>
      </c>
      <c r="J16" s="10">
        <f>VLOOKUP(B16,'TEI actuel'!$A$3:$C$90,3,FALSE)</f>
        <v>0.82176000000000005</v>
      </c>
      <c r="K16" s="10">
        <f>VLOOKUP(B16,'TEI actuel'!$A$3:$D$90,4,FALSE)</f>
        <v>3.9973749999999999</v>
      </c>
      <c r="L16" s="5">
        <f t="shared" si="3"/>
        <v>5.4568240000000001</v>
      </c>
      <c r="M16" s="6">
        <f t="shared" si="4"/>
        <v>3.1772234188027777E-2</v>
      </c>
      <c r="N16" s="6" t="s">
        <v>92</v>
      </c>
      <c r="O16" s="6">
        <f>VLOOKUP(N16,'europe ratio'!$U$12:$V$76,2,FALSE)</f>
        <v>4.1244154820135846E-2</v>
      </c>
      <c r="P16" s="6">
        <f>VLOOKUP(N16,'europe ratio'!$U$12:$W$76,3,FALSE)</f>
        <v>4.2738856774398364E-2</v>
      </c>
    </row>
    <row r="17" spans="1:16" ht="12" customHeight="1">
      <c r="A17" s="53" t="s">
        <v>13</v>
      </c>
      <c r="B17" s="79" t="str">
        <f t="shared" si="5"/>
        <v>17</v>
      </c>
      <c r="C17" s="54">
        <f>'proposé intermlédiaire'!C17/'proposé intermlédiaire'!C$72*'proposé intermlédiaire'!I$72</f>
        <v>0.30200235455087476</v>
      </c>
      <c r="D17" s="54">
        <f>'proposé intermlédiaire'!D17/'proposé intermlédiaire'!D$72*'proposé intermlédiaire'!J$72</f>
        <v>0.23930475760684081</v>
      </c>
      <c r="E17" s="54">
        <f>'proposé intermlédiaire'!E17/'proposé intermlédiaire'!E$72*'proposé intermlédiaire'!K$72</f>
        <v>0.39672905955950682</v>
      </c>
      <c r="F17" s="54">
        <f t="shared" si="1"/>
        <v>0.93803617171722231</v>
      </c>
      <c r="G17" s="55">
        <f t="shared" si="2"/>
        <v>5.4616943710555105E-3</v>
      </c>
      <c r="H17" s="6" t="s">
        <v>93</v>
      </c>
      <c r="I17" s="10">
        <f>VLOOKUP(B17,'TEI actuel'!$A$3:$B$90,2,FALSE)</f>
        <v>3.9509999999999997E-2</v>
      </c>
      <c r="J17" s="10">
        <f>VLOOKUP(B17,'TEI actuel'!$A$3:$C$90,3,FALSE)</f>
        <v>8.4569000000000005E-2</v>
      </c>
      <c r="K17" s="10">
        <f>VLOOKUP(B17,'TEI actuel'!$A$3:$D$90,4,FALSE)</f>
        <v>0.30657000000000001</v>
      </c>
      <c r="L17" s="5">
        <f t="shared" si="3"/>
        <v>0.430649</v>
      </c>
      <c r="M17" s="6">
        <f t="shared" si="4"/>
        <v>2.5074440518587323E-3</v>
      </c>
      <c r="N17" s="6" t="s">
        <v>93</v>
      </c>
      <c r="O17" s="6">
        <f>VLOOKUP(N17,'europe ratio'!$U$12:$V$76,2,FALSE)</f>
        <v>1.9899413890103771E-3</v>
      </c>
      <c r="P17" s="6">
        <f>VLOOKUP(N17,'europe ratio'!$U$12:$W$76,3,FALSE)</f>
        <v>2.0233457769203976E-3</v>
      </c>
    </row>
    <row r="18" spans="1:16" ht="12" customHeight="1">
      <c r="A18" s="53" t="s">
        <v>14</v>
      </c>
      <c r="B18" s="79" t="str">
        <f t="shared" si="5"/>
        <v>18</v>
      </c>
      <c r="C18" s="54">
        <f>'proposé intermlédiaire'!C18/'proposé intermlédiaire'!C$72*'proposé intermlédiaire'!I$72</f>
        <v>0</v>
      </c>
      <c r="D18" s="54">
        <f>'proposé intermlédiaire'!D18/'proposé intermlédiaire'!D$72*'proposé intermlédiaire'!J$72</f>
        <v>0</v>
      </c>
      <c r="E18" s="54">
        <f>'proposé intermlédiaire'!E18/'proposé intermlédiaire'!E$72*'proposé intermlédiaire'!K$72</f>
        <v>0</v>
      </c>
      <c r="F18" s="54">
        <f t="shared" si="1"/>
        <v>0</v>
      </c>
      <c r="G18" s="55">
        <f t="shared" si="2"/>
        <v>0</v>
      </c>
      <c r="H18" s="6" t="s">
        <v>94</v>
      </c>
      <c r="I18" s="10">
        <f>VLOOKUP(B18,'TEI actuel'!$A$3:$B$90,2,FALSE)</f>
        <v>8.8079999999999999E-3</v>
      </c>
      <c r="J18" s="10">
        <f>VLOOKUP(B18,'TEI actuel'!$A$3:$C$90,3,FALSE)</f>
        <v>7.8230000000000001E-3</v>
      </c>
      <c r="K18" s="10">
        <f>VLOOKUP(B18,'TEI actuel'!$A$3:$D$90,4,FALSE)</f>
        <v>4.4500999999999999E-2</v>
      </c>
      <c r="L18" s="5">
        <f t="shared" si="3"/>
        <v>6.1131999999999999E-2</v>
      </c>
      <c r="M18" s="6">
        <f t="shared" si="4"/>
        <v>3.5593968586535208E-4</v>
      </c>
      <c r="N18" s="6" t="s">
        <v>94</v>
      </c>
      <c r="O18" s="6">
        <f>VLOOKUP(N18,'europe ratio'!$U$12:$V$76,2,FALSE)</f>
        <v>3.96337303781526E-4</v>
      </c>
      <c r="P18" s="6">
        <f>VLOOKUP(N18,'europe ratio'!$U$12:$W$76,3,FALSE)</f>
        <v>4.9294132305441763E-4</v>
      </c>
    </row>
    <row r="19" spans="1:16" ht="12" customHeight="1">
      <c r="A19" s="53" t="s">
        <v>15</v>
      </c>
      <c r="B19" s="79" t="str">
        <f t="shared" si="5"/>
        <v>19</v>
      </c>
      <c r="C19" s="54">
        <f>'proposé intermlédiaire'!C19/'proposé intermlédiaire'!C$72*'proposé intermlédiaire'!I$72</f>
        <v>0.33742605606928433</v>
      </c>
      <c r="D19" s="54">
        <f>'proposé intermlédiaire'!D19/'proposé intermlédiaire'!D$72*'proposé intermlédiaire'!J$72</f>
        <v>1.0580920907334035</v>
      </c>
      <c r="E19" s="54">
        <f>'proposé intermlédiaire'!E19/'proposé intermlédiaire'!E$72*'proposé intermlédiaire'!K$72</f>
        <v>1.6848007763035953</v>
      </c>
      <c r="F19" s="54">
        <f t="shared" si="1"/>
        <v>3.0803189231062831</v>
      </c>
      <c r="G19" s="56">
        <f t="shared" si="2"/>
        <v>1.7935087186016319E-2</v>
      </c>
      <c r="H19" s="6" t="s">
        <v>95</v>
      </c>
      <c r="I19" s="10">
        <f>VLOOKUP(B19,'TEI actuel'!$A$3:$B$90,2,FALSE)</f>
        <v>0.179647</v>
      </c>
      <c r="J19" s="10">
        <f>VLOOKUP(B19,'TEI actuel'!$A$3:$C$90,3,FALSE)</f>
        <v>0.85520099999999999</v>
      </c>
      <c r="K19" s="10">
        <f>VLOOKUP(B19,'TEI actuel'!$A$3:$D$90,4,FALSE)</f>
        <v>1.354123</v>
      </c>
      <c r="L19" s="5">
        <f t="shared" si="3"/>
        <v>2.3889709999999997</v>
      </c>
      <c r="M19" s="6">
        <f t="shared" si="4"/>
        <v>1.3909729557047635E-2</v>
      </c>
      <c r="N19" s="6" t="s">
        <v>95</v>
      </c>
      <c r="O19" s="6">
        <f>VLOOKUP(N19,'europe ratio'!$U$12:$V$76,2,FALSE)</f>
        <v>2.0607873762422482E-2</v>
      </c>
      <c r="P19" s="6">
        <f>VLOOKUP(N19,'europe ratio'!$U$12:$W$76,3,FALSE)</f>
        <v>2.1742590833894997E-2</v>
      </c>
    </row>
    <row r="20" spans="1:16" ht="12" customHeight="1">
      <c r="A20" s="53" t="s">
        <v>16</v>
      </c>
      <c r="B20" s="79" t="str">
        <f t="shared" si="5"/>
        <v>20</v>
      </c>
      <c r="C20" s="54">
        <f>'proposé intermlédiaire'!C20/'proposé intermlédiaire'!C$72*'proposé intermlédiaire'!I$72</f>
        <v>0.19056065363127669</v>
      </c>
      <c r="D20" s="54">
        <f>'proposé intermlédiaire'!D20/'proposé intermlédiaire'!D$72*'proposé intermlédiaire'!J$72</f>
        <v>0.46820487312796599</v>
      </c>
      <c r="E20" s="54">
        <f>'proposé intermlédiaire'!E20/'proposé intermlédiaire'!E$72*'proposé intermlédiaire'!K$72</f>
        <v>2.7949122373300948</v>
      </c>
      <c r="F20" s="54">
        <f t="shared" si="1"/>
        <v>3.4536777640893375</v>
      </c>
      <c r="G20" s="55">
        <f t="shared" si="2"/>
        <v>2.0108960584147583E-2</v>
      </c>
      <c r="H20" s="6" t="s">
        <v>96</v>
      </c>
      <c r="I20" s="10">
        <f>VLOOKUP(B20,'TEI actuel'!$A$3:$B$90,2,FALSE)</f>
        <v>0.289634</v>
      </c>
      <c r="J20" s="10">
        <f>VLOOKUP(B20,'TEI actuel'!$A$3:$C$90,3,FALSE)</f>
        <v>0.37994699999999998</v>
      </c>
      <c r="K20" s="10">
        <f>VLOOKUP(B20,'TEI actuel'!$A$3:$D$90,4,FALSE)</f>
        <v>2.916995</v>
      </c>
      <c r="L20" s="5">
        <f t="shared" si="3"/>
        <v>3.586576</v>
      </c>
      <c r="M20" s="6">
        <f t="shared" si="4"/>
        <v>2.0882757553690557E-2</v>
      </c>
      <c r="N20" s="6" t="s">
        <v>96</v>
      </c>
      <c r="O20" s="6">
        <f>VLOOKUP(N20,'europe ratio'!$U$12:$V$76,2,FALSE)</f>
        <v>1.5548843205142986E-2</v>
      </c>
      <c r="P20" s="6">
        <f>VLOOKUP(N20,'europe ratio'!$U$12:$W$76,3,FALSE)</f>
        <v>1.7566971482044419E-2</v>
      </c>
    </row>
    <row r="21" spans="1:16" ht="12" customHeight="1">
      <c r="A21" s="53" t="s">
        <v>17</v>
      </c>
      <c r="B21" s="79" t="str">
        <f t="shared" si="5"/>
        <v>21</v>
      </c>
      <c r="C21" s="54">
        <f>'proposé intermlédiaire'!C21/'proposé intermlédiaire'!C$72*'proposé intermlédiaire'!I$72</f>
        <v>0</v>
      </c>
      <c r="D21" s="54">
        <f>'proposé intermlédiaire'!D21/'proposé intermlédiaire'!D$72*'proposé intermlédiaire'!J$72</f>
        <v>0</v>
      </c>
      <c r="E21" s="54">
        <f>'proposé intermlédiaire'!E21/'proposé intermlédiaire'!E$72*'proposé intermlédiaire'!K$72</f>
        <v>0</v>
      </c>
      <c r="F21" s="54">
        <f t="shared" si="1"/>
        <v>0</v>
      </c>
      <c r="G21" s="55">
        <f t="shared" si="2"/>
        <v>0</v>
      </c>
      <c r="H21" s="6" t="s">
        <v>97</v>
      </c>
      <c r="I21" s="10">
        <f>VLOOKUP(B21,'TEI actuel'!$A$3:$B$90,2,FALSE)</f>
        <v>0</v>
      </c>
      <c r="J21" s="10">
        <f>VLOOKUP(B21,'TEI actuel'!$A$3:$C$90,3,FALSE)</f>
        <v>2.532E-3</v>
      </c>
      <c r="K21" s="10">
        <f>VLOOKUP(B21,'TEI actuel'!$A$3:$D$90,4,FALSE)</f>
        <v>2.1689999999999999E-3</v>
      </c>
      <c r="L21" s="5">
        <f t="shared" si="3"/>
        <v>4.7010000000000003E-3</v>
      </c>
      <c r="M21" s="6">
        <f t="shared" si="4"/>
        <v>2.737146606119578E-5</v>
      </c>
      <c r="N21" s="6" t="s">
        <v>97</v>
      </c>
      <c r="O21" s="6">
        <f>VLOOKUP(N21,'europe ratio'!$U$12:$V$76,2,FALSE)</f>
        <v>1.194461819884476E-5</v>
      </c>
      <c r="P21" s="6">
        <f>VLOOKUP(N21,'europe ratio'!$U$12:$W$76,3,FALSE)</f>
        <v>1.4856022489278641E-5</v>
      </c>
    </row>
    <row r="22" spans="1:16" ht="12" customHeight="1">
      <c r="A22" s="53" t="s">
        <v>18</v>
      </c>
      <c r="B22" s="79" t="str">
        <f t="shared" si="5"/>
        <v>22</v>
      </c>
      <c r="C22" s="54">
        <f>'proposé intermlédiaire'!C22/'proposé intermlédiaire'!C$72*'proposé intermlédiaire'!I$72</f>
        <v>0.98537983104807969</v>
      </c>
      <c r="D22" s="54">
        <f>'proposé intermlédiaire'!D22/'proposé intermlédiaire'!D$72*'proposé intermlédiaire'!J$72</f>
        <v>1.1068042306344628</v>
      </c>
      <c r="E22" s="54">
        <f>'proposé intermlédiaire'!E22/'proposé intermlédiaire'!E$72*'proposé intermlédiaire'!K$72</f>
        <v>3.1153580503112783</v>
      </c>
      <c r="F22" s="54">
        <f t="shared" si="1"/>
        <v>5.2075421119938206</v>
      </c>
      <c r="G22" s="55">
        <f t="shared" si="2"/>
        <v>3.0320796039286661E-2</v>
      </c>
      <c r="H22" s="6" t="s">
        <v>98</v>
      </c>
      <c r="I22" s="10">
        <f>VLOOKUP(B22,'TEI actuel'!$A$3:$B$90,2,FALSE)</f>
        <v>0.62386900000000001</v>
      </c>
      <c r="J22" s="10">
        <f>VLOOKUP(B22,'TEI actuel'!$A$3:$C$90,3,FALSE)</f>
        <v>0.70668600000000004</v>
      </c>
      <c r="K22" s="10">
        <f>VLOOKUP(B22,'TEI actuel'!$A$3:$D$90,4,FALSE)</f>
        <v>4.4457420000000001</v>
      </c>
      <c r="L22" s="5">
        <f t="shared" si="3"/>
        <v>5.7762969999999996</v>
      </c>
      <c r="M22" s="6">
        <f t="shared" si="4"/>
        <v>3.3632358497104227E-2</v>
      </c>
      <c r="N22" s="6" t="s">
        <v>98</v>
      </c>
      <c r="O22" s="6">
        <f>VLOOKUP(N22,'europe ratio'!$U$12:$V$76,2,FALSE)</f>
        <v>4.2495591245187862E-2</v>
      </c>
      <c r="P22" s="6">
        <f>VLOOKUP(N22,'europe ratio'!$U$12:$W$76,3,FALSE)</f>
        <v>4.8851694434726776E-2</v>
      </c>
    </row>
    <row r="23" spans="1:16" ht="12" customHeight="1">
      <c r="A23" s="53" t="s">
        <v>19</v>
      </c>
      <c r="B23" s="79" t="str">
        <f t="shared" si="5"/>
        <v>23</v>
      </c>
      <c r="C23" s="54">
        <f>'proposé intermlédiaire'!C23/'proposé intermlédiaire'!C$72*'proposé intermlédiaire'!I$72</f>
        <v>3.3615818651451326</v>
      </c>
      <c r="D23" s="54">
        <f>'proposé intermlédiaire'!D23/'proposé intermlédiaire'!D$72*'proposé intermlédiaire'!J$72</f>
        <v>2.5693535376091545</v>
      </c>
      <c r="E23" s="54">
        <f>'proposé intermlédiaire'!E23/'proposé intermlédiaire'!E$72*'proposé intermlédiaire'!K$72</f>
        <v>11.962344407382329</v>
      </c>
      <c r="F23" s="54">
        <f t="shared" si="1"/>
        <v>17.893279810136615</v>
      </c>
      <c r="G23" s="55">
        <f t="shared" si="2"/>
        <v>0.10418321655959026</v>
      </c>
      <c r="H23" s="6" t="s">
        <v>99</v>
      </c>
      <c r="I23" s="10">
        <f>VLOOKUP(B23,'TEI actuel'!$A$3:$B$90,2,FALSE)</f>
        <v>2.344929</v>
      </c>
      <c r="J23" s="10">
        <f>VLOOKUP(B23,'TEI actuel'!$A$3:$C$90,3,FALSE)</f>
        <v>3.0947439999999999</v>
      </c>
      <c r="K23" s="10">
        <f>VLOOKUP(B23,'TEI actuel'!$A$3:$D$90,4,FALSE)</f>
        <v>13.222290000000001</v>
      </c>
      <c r="L23" s="5">
        <f t="shared" si="3"/>
        <v>18.661963</v>
      </c>
      <c r="M23" s="6">
        <f t="shared" si="4"/>
        <v>0.10865885702824746</v>
      </c>
      <c r="N23" s="6" t="s">
        <v>99</v>
      </c>
      <c r="O23" s="6">
        <f>VLOOKUP(N23,'europe ratio'!$U$12:$V$76,2,FALSE)</f>
        <v>0.10371429150977199</v>
      </c>
      <c r="P23" s="6">
        <f>VLOOKUP(N23,'europe ratio'!$U$12:$W$76,3,FALSE)</f>
        <v>0.10925175131608383</v>
      </c>
    </row>
    <row r="24" spans="1:16" ht="12" customHeight="1">
      <c r="A24" s="53" t="s">
        <v>20</v>
      </c>
      <c r="B24" s="79" t="str">
        <f t="shared" si="5"/>
        <v>24</v>
      </c>
      <c r="C24" s="54">
        <f>'proposé intermlédiaire'!C24/'proposé intermlédiaire'!C$72*'proposé intermlédiaire'!I$72</f>
        <v>1.9275820724713835</v>
      </c>
      <c r="D24" s="54">
        <f>'proposé intermlédiaire'!D24/'proposé intermlédiaire'!D$72*'proposé intermlédiaire'!J$72</f>
        <v>1.3851261447671601</v>
      </c>
      <c r="E24" s="54">
        <f>'proposé intermlédiaire'!E24/'proposé intermlédiaire'!E$72*'proposé intermlédiaire'!K$72</f>
        <v>4.0471733910232555</v>
      </c>
      <c r="F24" s="54">
        <f t="shared" si="1"/>
        <v>7.3598816082617988</v>
      </c>
      <c r="G24" s="55">
        <f t="shared" si="2"/>
        <v>4.2852744023602798E-2</v>
      </c>
      <c r="H24" s="6" t="s">
        <v>100</v>
      </c>
      <c r="I24" s="10">
        <f>VLOOKUP(B24,'TEI actuel'!$A$3:$B$90,2,FALSE)</f>
        <v>0.42281099999999999</v>
      </c>
      <c r="J24" s="10">
        <f>VLOOKUP(B24,'TEI actuel'!$A$3:$C$90,3,FALSE)</f>
        <v>0.83306899999999995</v>
      </c>
      <c r="K24" s="10">
        <f>VLOOKUP(B24,'TEI actuel'!$A$3:$D$90,4,FALSE)</f>
        <v>3.9770780000000001</v>
      </c>
      <c r="L24" s="5">
        <f t="shared" si="3"/>
        <v>5.232958</v>
      </c>
      <c r="M24" s="6">
        <f t="shared" si="4"/>
        <v>3.0468779471742806E-2</v>
      </c>
      <c r="N24" s="6" t="s">
        <v>100</v>
      </c>
      <c r="O24" s="6">
        <f>VLOOKUP(N24,'europe ratio'!$U$12:$V$76,2,FALSE)</f>
        <v>2.3609926231864056E-2</v>
      </c>
      <c r="P24" s="6">
        <f>VLOOKUP(N24,'europe ratio'!$U$12:$W$76,3,FALSE)</f>
        <v>2.4877761802187957E-2</v>
      </c>
    </row>
    <row r="25" spans="1:16" ht="12" customHeight="1">
      <c r="A25" s="53" t="s">
        <v>21</v>
      </c>
      <c r="B25" s="79" t="str">
        <f t="shared" si="5"/>
        <v>25</v>
      </c>
      <c r="C25" s="54">
        <f>'proposé intermlédiaire'!C25/'proposé intermlédiaire'!C$72*'proposé intermlédiaire'!I$72</f>
        <v>1.715047889121678</v>
      </c>
      <c r="D25" s="54">
        <f>'proposé intermlédiaire'!D25/'proposé intermlédiaire'!D$72*'proposé intermlédiaire'!J$72</f>
        <v>1.0274501132103666</v>
      </c>
      <c r="E25" s="54">
        <f>'proposé intermlédiaire'!E25/'proposé intermlédiaire'!E$72*'proposé intermlédiaire'!K$72</f>
        <v>11.654852372114389</v>
      </c>
      <c r="F25" s="54">
        <f t="shared" si="1"/>
        <v>14.397350374446434</v>
      </c>
      <c r="G25" s="55">
        <f t="shared" si="2"/>
        <v>8.382824657419799E-2</v>
      </c>
      <c r="H25" s="6" t="s">
        <v>101</v>
      </c>
      <c r="I25" s="10">
        <f>VLOOKUP(B25,'TEI actuel'!$A$3:$B$90,2,FALSE)</f>
        <v>1.3827670000000001</v>
      </c>
      <c r="J25" s="10">
        <f>VLOOKUP(B25,'TEI actuel'!$A$3:$C$90,3,FALSE)</f>
        <v>2.916337</v>
      </c>
      <c r="K25" s="10">
        <f>VLOOKUP(B25,'TEI actuel'!$A$3:$D$90,4,FALSE)</f>
        <v>10.989834999999999</v>
      </c>
      <c r="L25" s="5">
        <f t="shared" si="3"/>
        <v>15.288938999999999</v>
      </c>
      <c r="M25" s="6">
        <f t="shared" si="4"/>
        <v>8.9019501159368741E-2</v>
      </c>
      <c r="N25" s="6" t="s">
        <v>101</v>
      </c>
      <c r="O25" s="6">
        <f>VLOOKUP(N25,'europe ratio'!$U$12:$V$76,2,FALSE)</f>
        <v>7.1939103343208285E-2</v>
      </c>
      <c r="P25" s="6">
        <f>VLOOKUP(N25,'europe ratio'!$U$12:$W$76,3,FALSE)</f>
        <v>7.6960354309931742E-2</v>
      </c>
    </row>
    <row r="26" spans="1:16" ht="12" customHeight="1">
      <c r="A26" s="53" t="s">
        <v>22</v>
      </c>
      <c r="B26" s="79" t="str">
        <f t="shared" si="5"/>
        <v>26</v>
      </c>
      <c r="C26" s="54">
        <f>'proposé intermlédiaire'!C26/'proposé intermlédiaire'!C$72*'proposé intermlédiaire'!I$72</f>
        <v>0.23477456961313301</v>
      </c>
      <c r="D26" s="54">
        <f>'proposé intermlédiaire'!D26/'proposé intermlédiaire'!D$72*'proposé intermlédiaire'!J$72</f>
        <v>0.26011404177827208</v>
      </c>
      <c r="E26" s="54">
        <f>'proposé intermlédiaire'!E26/'proposé intermlédiaire'!E$72*'proposé intermlédiaire'!K$72</f>
        <v>1.1206562099343635</v>
      </c>
      <c r="F26" s="54">
        <f t="shared" si="1"/>
        <v>1.6155448213257686</v>
      </c>
      <c r="G26" s="55">
        <f t="shared" si="2"/>
        <v>9.4064731434288142E-3</v>
      </c>
      <c r="H26" s="6" t="s">
        <v>102</v>
      </c>
      <c r="I26" s="10">
        <f>VLOOKUP(B26,'TEI actuel'!$A$3:$B$90,2,FALSE)</f>
        <v>0.18367599999999998</v>
      </c>
      <c r="J26" s="10">
        <f>VLOOKUP(B26,'TEI actuel'!$A$3:$C$90,3,FALSE)</f>
        <v>0.37877899999999998</v>
      </c>
      <c r="K26" s="10">
        <f>VLOOKUP(B26,'TEI actuel'!$A$3:$D$90,4,FALSE)</f>
        <v>1.6475850000000001</v>
      </c>
      <c r="L26" s="5">
        <f t="shared" si="3"/>
        <v>2.2100400000000002</v>
      </c>
      <c r="M26" s="6">
        <f t="shared" si="4"/>
        <v>1.2867907860856226E-2</v>
      </c>
      <c r="N26" s="6" t="s">
        <v>102</v>
      </c>
      <c r="O26" s="6">
        <f>VLOOKUP(N26,'europe ratio'!$U$12:$V$76,2,FALSE)</f>
        <v>8.1234604773150389E-3</v>
      </c>
      <c r="P26" s="6">
        <f>VLOOKUP(N26,'europe ratio'!$U$12:$W$76,3,FALSE)</f>
        <v>8.6189983147136103E-3</v>
      </c>
    </row>
    <row r="27" spans="1:16" ht="12" customHeight="1">
      <c r="A27" s="53" t="s">
        <v>23</v>
      </c>
      <c r="B27" s="79" t="str">
        <f t="shared" si="5"/>
        <v>27</v>
      </c>
      <c r="C27" s="54">
        <f>'proposé intermlédiaire'!C27/'proposé intermlédiaire'!C$72*'proposé intermlédiaire'!I$72</f>
        <v>0.64097537600507515</v>
      </c>
      <c r="D27" s="54">
        <f>'proposé intermlédiaire'!D27/'proposé intermlédiaire'!D$72*'proposé intermlédiaire'!J$72</f>
        <v>0.33814835482998468</v>
      </c>
      <c r="E27" s="54">
        <f>'proposé intermlédiaire'!E27/'proposé intermlédiaire'!E$72*'proposé intermlédiaire'!K$72</f>
        <v>4.3055442293927841</v>
      </c>
      <c r="F27" s="54">
        <f t="shared" si="1"/>
        <v>5.2846679602278437</v>
      </c>
      <c r="G27" s="55">
        <f t="shared" si="2"/>
        <v>3.0769859544366111E-2</v>
      </c>
      <c r="H27" s="6" t="s">
        <v>103</v>
      </c>
      <c r="I27" s="10">
        <f>VLOOKUP(B27,'TEI actuel'!$A$3:$B$90,2,FALSE)</f>
        <v>0.54296699999999998</v>
      </c>
      <c r="J27" s="10">
        <f>VLOOKUP(B27,'TEI actuel'!$A$3:$C$90,3,FALSE)</f>
        <v>1.0041340000000001</v>
      </c>
      <c r="K27" s="10">
        <f>VLOOKUP(B27,'TEI actuel'!$A$3:$D$90,4,FALSE)</f>
        <v>4.0093069999999997</v>
      </c>
      <c r="L27" s="5">
        <f t="shared" si="3"/>
        <v>5.5564079999999993</v>
      </c>
      <c r="M27" s="6">
        <f t="shared" si="4"/>
        <v>3.2352059773273066E-2</v>
      </c>
      <c r="N27" s="6" t="s">
        <v>103</v>
      </c>
      <c r="O27" s="6">
        <f>VLOOKUP(N27,'europe ratio'!$U$12:$V$76,2,FALSE)</f>
        <v>3.9183166955030213E-2</v>
      </c>
      <c r="P27" s="6">
        <f>VLOOKUP(N27,'europe ratio'!$U$12:$W$76,3,FALSE)</f>
        <v>4.0851626815825347E-2</v>
      </c>
    </row>
    <row r="28" spans="1:16" ht="12" customHeight="1">
      <c r="A28" s="53" t="s">
        <v>24</v>
      </c>
      <c r="B28" s="79" t="str">
        <f t="shared" si="5"/>
        <v>28</v>
      </c>
      <c r="C28" s="54">
        <f>'proposé intermlédiaire'!C28/'proposé intermlédiaire'!C$72*'proposé intermlédiaire'!I$72</f>
        <v>8.532386899294064E-3</v>
      </c>
      <c r="D28" s="54">
        <f>'proposé intermlédiaire'!D28/'proposé intermlédiaire'!D$72*'proposé intermlédiaire'!J$72</f>
        <v>0.36415945745311901</v>
      </c>
      <c r="E28" s="54">
        <f>'proposé intermlédiaire'!E28/'proposé intermlédiaire'!E$72*'proposé intermlédiaire'!K$72</f>
        <v>4.9530212004878651</v>
      </c>
      <c r="F28" s="54">
        <f t="shared" si="1"/>
        <v>5.3257130448402785</v>
      </c>
      <c r="G28" s="55">
        <f t="shared" si="2"/>
        <v>3.1008843620190015E-2</v>
      </c>
      <c r="H28" s="6" t="s">
        <v>104</v>
      </c>
      <c r="I28" s="10">
        <f>VLOOKUP(B28,'TEI actuel'!$A$3:$B$90,2,FALSE)</f>
        <v>0.70041300000000006</v>
      </c>
      <c r="J28" s="10">
        <f>VLOOKUP(B28,'TEI actuel'!$A$3:$C$90,3,FALSE)</f>
        <v>0.95822200000000002</v>
      </c>
      <c r="K28" s="10">
        <f>VLOOKUP(B28,'TEI actuel'!$A$3:$D$90,4,FALSE)</f>
        <v>5.9078900000000001</v>
      </c>
      <c r="L28" s="5">
        <f t="shared" si="3"/>
        <v>7.5665250000000004</v>
      </c>
      <c r="M28" s="6">
        <f t="shared" si="4"/>
        <v>4.4055920493233224E-2</v>
      </c>
      <c r="N28" s="6" t="s">
        <v>104</v>
      </c>
      <c r="O28" s="6">
        <f>VLOOKUP(N28,'europe ratio'!$U$12:$V$76,2,FALSE)</f>
        <v>2.4167840616812937E-2</v>
      </c>
      <c r="P28" s="6">
        <f>VLOOKUP(N28,'europe ratio'!$U$12:$W$76,3,FALSE)</f>
        <v>2.5912391869609131E-2</v>
      </c>
    </row>
    <row r="29" spans="1:16" ht="12" customHeight="1">
      <c r="A29" s="53" t="s">
        <v>25</v>
      </c>
      <c r="B29" s="79" t="str">
        <f t="shared" si="5"/>
        <v>29</v>
      </c>
      <c r="C29" s="54">
        <f>'proposé intermlédiaire'!C29/'proposé intermlédiaire'!C$72*'proposé intermlédiaire'!I$72</f>
        <v>0</v>
      </c>
      <c r="D29" s="54">
        <f>'proposé intermlédiaire'!D29/'proposé intermlédiaire'!D$72*'proposé intermlédiaire'!J$72</f>
        <v>2.6011102623134358E-2</v>
      </c>
      <c r="E29" s="54">
        <f>'proposé intermlédiaire'!E29/'proposé intermlédiaire'!E$72*'proposé intermlédiaire'!K$72</f>
        <v>0.19991940293608887</v>
      </c>
      <c r="F29" s="54">
        <f t="shared" si="1"/>
        <v>0.22593050555922323</v>
      </c>
      <c r="G29" s="55">
        <f t="shared" si="2"/>
        <v>1.3154752531595575E-3</v>
      </c>
      <c r="H29" s="6" t="s">
        <v>105</v>
      </c>
      <c r="I29" s="10">
        <f>VLOOKUP(B29,'TEI actuel'!$A$3:$B$90,2,FALSE)</f>
        <v>9.3559999999999997E-3</v>
      </c>
      <c r="J29" s="10">
        <f>VLOOKUP(B29,'TEI actuel'!$A$3:$C$90,3,FALSE)</f>
        <v>2.6317E-2</v>
      </c>
      <c r="K29" s="10">
        <f>VLOOKUP(B29,'TEI actuel'!$A$3:$D$90,4,FALSE)</f>
        <v>0.19841999999999999</v>
      </c>
      <c r="L29" s="5">
        <f t="shared" si="3"/>
        <v>0.234093</v>
      </c>
      <c r="M29" s="6">
        <f t="shared" si="4"/>
        <v>1.3630011922279308E-3</v>
      </c>
      <c r="N29" s="6" t="s">
        <v>105</v>
      </c>
      <c r="O29" s="6">
        <f>VLOOKUP(N29,'europe ratio'!$U$12:$V$76,2,FALSE)</f>
        <v>3.220848883966506E-3</v>
      </c>
      <c r="P29" s="6">
        <f>VLOOKUP(N29,'europe ratio'!$U$12:$W$76,3,FALSE)</f>
        <v>3.4513853287798752E-3</v>
      </c>
    </row>
    <row r="30" spans="1:16" ht="12" customHeight="1">
      <c r="A30" s="53" t="s">
        <v>26</v>
      </c>
      <c r="B30" s="79" t="str">
        <f t="shared" si="5"/>
        <v>30</v>
      </c>
      <c r="C30" s="54">
        <f>'proposé intermlédiaire'!C30/'proposé intermlédiaire'!C$72*'proposé intermlédiaire'!I$72</f>
        <v>0</v>
      </c>
      <c r="D30" s="54">
        <f>'proposé intermlédiaire'!D30/'proposé intermlédiaire'!D$72*'proposé intermlédiaire'!J$72</f>
        <v>0</v>
      </c>
      <c r="E30" s="54">
        <f>'proposé intermlédiaire'!E30/'proposé intermlédiaire'!E$72*'proposé intermlédiaire'!K$72</f>
        <v>2.2136075890098441E-2</v>
      </c>
      <c r="F30" s="54">
        <f t="shared" si="1"/>
        <v>2.2136075890098441E-2</v>
      </c>
      <c r="G30" s="55">
        <f t="shared" si="2"/>
        <v>1.2888680067089627E-4</v>
      </c>
      <c r="H30" s="6" t="s">
        <v>106</v>
      </c>
      <c r="I30" s="10">
        <f>VLOOKUP(B30,'TEI actuel'!$A$3:$B$90,2,FALSE)</f>
        <v>0</v>
      </c>
      <c r="J30" s="10">
        <f>VLOOKUP(B30,'TEI actuel'!$A$3:$C$90,3,FALSE)</f>
        <v>1.5799999999999999E-4</v>
      </c>
      <c r="K30" s="10">
        <f>VLOOKUP(B30,'TEI actuel'!$A$3:$D$90,4,FALSE)</f>
        <v>7.4269999999999996E-3</v>
      </c>
      <c r="L30" s="5">
        <f t="shared" si="3"/>
        <v>7.5849999999999997E-3</v>
      </c>
      <c r="M30" s="6">
        <f t="shared" si="4"/>
        <v>4.4163490762427133E-5</v>
      </c>
      <c r="N30" s="6" t="s">
        <v>106</v>
      </c>
      <c r="O30" s="6">
        <f>VLOOKUP(N30,'europe ratio'!$U$12:$V$76,2,FALSE)</f>
        <v>2.1233935535676834E-4</v>
      </c>
      <c r="P30" s="6">
        <f>VLOOKUP(N30,'europe ratio'!$U$12:$W$76,3,FALSE)</f>
        <v>2.6409535960255075E-4</v>
      </c>
    </row>
    <row r="31" spans="1:16" ht="12" customHeight="1">
      <c r="A31" s="53" t="s">
        <v>27</v>
      </c>
      <c r="B31" s="79" t="str">
        <f t="shared" si="5"/>
        <v>31</v>
      </c>
      <c r="C31" s="54">
        <f>'proposé intermlédiaire'!C31/'proposé intermlédiaire'!C$72*'proposé intermlédiaire'!I$72</f>
        <v>0.38965469738194142</v>
      </c>
      <c r="D31" s="54">
        <f>'proposé intermlédiaire'!D31/'proposé intermlédiaire'!D$72*'proposé intermlédiaire'!J$72</f>
        <v>0</v>
      </c>
      <c r="E31" s="54">
        <f>'proposé intermlédiaire'!E31/'proposé intermlédiaire'!E$72*'proposé intermlédiaire'!K$72</f>
        <v>0</v>
      </c>
      <c r="F31" s="54">
        <f t="shared" si="1"/>
        <v>0.38965469738194142</v>
      </c>
      <c r="G31" s="55">
        <f t="shared" si="2"/>
        <v>2.2687556530472915E-3</v>
      </c>
      <c r="H31" s="6" t="s">
        <v>107</v>
      </c>
      <c r="I31" s="10">
        <f>VLOOKUP(B31,'TEI actuel'!$A$3:$B$90,2,FALSE)</f>
        <v>1.1147000000000001E-2</v>
      </c>
      <c r="J31" s="10">
        <f>VLOOKUP(B31,'TEI actuel'!$A$3:$C$90,3,FALSE)</f>
        <v>1.5987999999999999E-2</v>
      </c>
      <c r="K31" s="10">
        <f>VLOOKUP(B31,'TEI actuel'!$A$3:$D$90,4,FALSE)</f>
        <v>0.12848300000000001</v>
      </c>
      <c r="L31" s="5">
        <f t="shared" si="3"/>
        <v>0.15561800000000001</v>
      </c>
      <c r="M31" s="6">
        <f t="shared" si="4"/>
        <v>9.0608228153821841E-4</v>
      </c>
      <c r="N31" s="6" t="s">
        <v>107</v>
      </c>
      <c r="O31" s="6">
        <f>VLOOKUP(N31,'europe ratio'!$U$12:$V$76,2,FALSE)</f>
        <v>5.3587190512377541E-3</v>
      </c>
      <c r="P31" s="6">
        <f>VLOOKUP(N31,'europe ratio'!$U$12:$W$76,3,FALSE)</f>
        <v>5.3126494418988066E-3</v>
      </c>
    </row>
    <row r="32" spans="1:16" ht="12" customHeight="1">
      <c r="A32" s="53" t="s">
        <v>28</v>
      </c>
      <c r="B32" s="79" t="str">
        <f t="shared" si="5"/>
        <v>32</v>
      </c>
      <c r="C32" s="54">
        <f>'proposé intermlédiaire'!C32/'proposé intermlédiaire'!C$72*'proposé intermlédiaire'!I$72</f>
        <v>0</v>
      </c>
      <c r="D32" s="54">
        <f>'proposé intermlédiaire'!D32/'proposé intermlédiaire'!D$72*'proposé intermlédiaire'!J$72</f>
        <v>0</v>
      </c>
      <c r="E32" s="54">
        <f>'proposé intermlédiaire'!E32/'proposé intermlédiaire'!E$72*'proposé intermlédiaire'!K$72</f>
        <v>0.29987910440413329</v>
      </c>
      <c r="F32" s="54">
        <f t="shared" si="1"/>
        <v>0.29987910440413329</v>
      </c>
      <c r="G32" s="55">
        <f t="shared" si="2"/>
        <v>1.7460392956093419E-3</v>
      </c>
      <c r="H32" s="6" t="s">
        <v>108</v>
      </c>
      <c r="I32" s="10">
        <f>VLOOKUP(B32,'TEI actuel'!$A$3:$B$90,2,FALSE)</f>
        <v>4.6353999999999999E-2</v>
      </c>
      <c r="J32" s="10">
        <f>VLOOKUP(B32,'TEI actuel'!$A$3:$C$90,3,FALSE)</f>
        <v>6.5197000000000005E-2</v>
      </c>
      <c r="K32" s="10">
        <f>VLOOKUP(B32,'TEI actuel'!$A$3:$D$90,4,FALSE)</f>
        <v>0.33128800000000003</v>
      </c>
      <c r="L32" s="5">
        <f t="shared" si="3"/>
        <v>0.44283900000000004</v>
      </c>
      <c r="M32" s="6">
        <f t="shared" si="4"/>
        <v>2.5784200508559619E-3</v>
      </c>
      <c r="N32" s="6" t="s">
        <v>108</v>
      </c>
      <c r="O32"/>
      <c r="P32" s="6"/>
    </row>
    <row r="33" spans="1:16" ht="12" customHeight="1">
      <c r="A33" s="53" t="s">
        <v>29</v>
      </c>
      <c r="B33" s="79" t="str">
        <f t="shared" si="5"/>
        <v>33</v>
      </c>
      <c r="C33" s="54">
        <f>'proposé intermlédiaire'!C33/'proposé intermlédiaire'!C$72*'proposé intermlédiaire'!I$72</f>
        <v>0.23037946238140963</v>
      </c>
      <c r="D33" s="54">
        <f>'proposé intermlédiaire'!D33/'proposé intermlédiaire'!D$72*'proposé intermlédiaire'!J$72</f>
        <v>0.26196659277469508</v>
      </c>
      <c r="E33" s="54">
        <f>'proposé intermlédiaire'!E33/'proposé intermlédiaire'!E$72*'proposé intermlédiaire'!K$72</f>
        <v>1.0846867109581024</v>
      </c>
      <c r="F33" s="54">
        <f t="shared" si="1"/>
        <v>1.5770327661142072</v>
      </c>
      <c r="G33" s="55">
        <f t="shared" si="2"/>
        <v>9.1822375739393121E-3</v>
      </c>
      <c r="H33" s="6" t="s">
        <v>109</v>
      </c>
      <c r="I33" s="10">
        <f>VLOOKUP(B33,'TEI actuel'!$A$3:$B$90,2,FALSE)</f>
        <v>0.19647100000000001</v>
      </c>
      <c r="J33" s="10">
        <f>VLOOKUP(B33,'TEI actuel'!$A$3:$C$90,3,FALSE)</f>
        <v>0.39439200000000002</v>
      </c>
      <c r="K33" s="10">
        <f>VLOOKUP(B33,'TEI actuel'!$A$3:$D$90,4,FALSE)</f>
        <v>1.7221569999999999</v>
      </c>
      <c r="L33" s="5">
        <f t="shared" si="3"/>
        <v>2.3130199999999999</v>
      </c>
      <c r="M33" s="6">
        <f t="shared" si="4"/>
        <v>1.3467506579210179E-2</v>
      </c>
      <c r="N33" s="6" t="s">
        <v>109</v>
      </c>
      <c r="O33" s="6">
        <f>VLOOKUP(N33,'europe ratio'!$U$12:$V$76,2,FALSE)</f>
        <v>8.5731579391495616E-3</v>
      </c>
      <c r="P33" s="6">
        <f>VLOOKUP(N33,'europe ratio'!$U$12:$W$76,3,FALSE)</f>
        <v>1.04984432023998E-2</v>
      </c>
    </row>
    <row r="34" spans="1:16" ht="12" customHeight="1">
      <c r="A34" s="53" t="s">
        <v>30</v>
      </c>
      <c r="B34" s="79" t="str">
        <f t="shared" si="5"/>
        <v>35</v>
      </c>
      <c r="C34" s="54">
        <f>'proposé intermlédiaire'!C34/'proposé intermlédiaire'!C$72*'proposé intermlédiaire'!I$72</f>
        <v>1.9502598626957857E-2</v>
      </c>
      <c r="D34" s="54">
        <f>'proposé intermlédiaire'!D34/'proposé intermlédiaire'!D$72*'proposé intermlédiaire'!J$72</f>
        <v>1.694335300906414E-2</v>
      </c>
      <c r="E34" s="54">
        <f>'proposé intermlédiaire'!E34/'proposé intermlédiaire'!E$72*'proposé intermlédiaire'!K$72</f>
        <v>0.65964506555478664</v>
      </c>
      <c r="F34" s="54">
        <f t="shared" si="1"/>
        <v>0.69609101719080868</v>
      </c>
      <c r="G34" s="55">
        <f t="shared" si="2"/>
        <v>4.0529741868839519E-3</v>
      </c>
      <c r="H34" s="6" t="s">
        <v>110</v>
      </c>
      <c r="I34" s="10">
        <f>VLOOKUP(B34,'TEI actuel'!$A$3:$B$90,2,FALSE)</f>
        <v>1.9440000000000002E-2</v>
      </c>
      <c r="J34" s="10">
        <f>VLOOKUP(B34,'TEI actuel'!$A$3:$C$90,3,FALSE)</f>
        <v>5.6856000000000004E-2</v>
      </c>
      <c r="K34" s="10">
        <f>VLOOKUP(B34,'TEI actuel'!$A$3:$D$90,4,FALSE)</f>
        <v>0.21491099999999999</v>
      </c>
      <c r="L34" s="5">
        <f t="shared" si="3"/>
        <v>0.29120699999999999</v>
      </c>
      <c r="M34" s="6">
        <f t="shared" si="4"/>
        <v>1.6955461640677809E-3</v>
      </c>
      <c r="N34" s="6" t="s">
        <v>110</v>
      </c>
      <c r="O34" s="6">
        <f>VLOOKUP(N34,'europe ratio'!$U$12:$V$76,2,FALSE)</f>
        <v>4.4248268653947426E-3</v>
      </c>
      <c r="P34" s="6">
        <f>VLOOKUP(N34,'europe ratio'!$U$12:$W$76,3,FALSE)</f>
        <v>4.2326318258638154E-3</v>
      </c>
    </row>
    <row r="35" spans="1:16" ht="12" customHeight="1">
      <c r="A35" s="53" t="s">
        <v>31</v>
      </c>
      <c r="B35" s="79" t="str">
        <f t="shared" si="5"/>
        <v>36</v>
      </c>
      <c r="C35" s="54">
        <f>'proposé intermlédiaire'!C35/'proposé intermlédiaire'!C$72*'proposé intermlédiaire'!I$72</f>
        <v>7.3949359567403186E-2</v>
      </c>
      <c r="D35" s="54">
        <f>'proposé intermlédiaire'!D35/'proposé intermlédiaire'!D$72*'proposé intermlédiaire'!J$72</f>
        <v>3.6415744708850006E-2</v>
      </c>
      <c r="E35" s="54">
        <f>'proposé intermlédiaire'!E35/'proposé intermlédiaire'!E$72*'proposé intermlédiaire'!K$72</f>
        <v>7.7477765010866548E-2</v>
      </c>
      <c r="F35" s="54">
        <f t="shared" si="1"/>
        <v>0.18784286928711974</v>
      </c>
      <c r="G35" s="55">
        <f t="shared" si="2"/>
        <v>1.0937108533354671E-3</v>
      </c>
      <c r="H35" s="6" t="s">
        <v>111</v>
      </c>
      <c r="I35" s="10">
        <f>VLOOKUP(B35,'TEI actuel'!$A$3:$B$90,2,FALSE)</f>
        <v>1.6086E-2</v>
      </c>
      <c r="J35" s="10">
        <f>VLOOKUP(B35,'TEI actuel'!$A$3:$C$90,3,FALSE)</f>
        <v>2.4249E-2</v>
      </c>
      <c r="K35" s="10">
        <f>VLOOKUP(B35,'TEI actuel'!$A$3:$D$90,4,FALSE)</f>
        <v>0.120475</v>
      </c>
      <c r="L35" s="5">
        <f t="shared" si="3"/>
        <v>0.16081000000000001</v>
      </c>
      <c r="M35" s="6">
        <f t="shared" si="4"/>
        <v>9.3631258398232139E-4</v>
      </c>
      <c r="N35" s="6" t="s">
        <v>111</v>
      </c>
      <c r="O35" s="6">
        <f>VLOOKUP(N35,'europe ratio'!$U$12:$V$76,2,FALSE)</f>
        <v>5.8454269455055744E-4</v>
      </c>
      <c r="P35" s="6">
        <f>VLOOKUP(N35,'europe ratio'!$U$12:$W$76,3,FALSE)</f>
        <v>5.3728695992548718E-4</v>
      </c>
    </row>
    <row r="36" spans="1:16" ht="12" customHeight="1">
      <c r="A36" s="53" t="s">
        <v>32</v>
      </c>
      <c r="B36" s="79" t="str">
        <f t="shared" si="5"/>
        <v>37</v>
      </c>
      <c r="C36" s="54">
        <f>'proposé intermlédiaire'!C36/'proposé intermlédiaire'!C$72*'proposé intermlédiaire'!I$72</f>
        <v>0.20064401879586274</v>
      </c>
      <c r="D36" s="54">
        <f>'proposé intermlédiaire'!D36/'proposé intermlédiaire'!D$72*'proposé intermlédiaire'!J$72</f>
        <v>0.20103646190156788</v>
      </c>
      <c r="E36" s="54">
        <f>'proposé intermlédiaire'!E36/'proposé intermlédiaire'!E$72*'proposé intermlédiaire'!K$72</f>
        <v>0.19991940293608887</v>
      </c>
      <c r="F36" s="54">
        <f t="shared" si="1"/>
        <v>0.60159988363351946</v>
      </c>
      <c r="G36" s="55">
        <f t="shared" si="2"/>
        <v>3.5028017011900022E-3</v>
      </c>
      <c r="H36" s="6" t="s">
        <v>112</v>
      </c>
      <c r="I36" s="10">
        <f>VLOOKUP(B36,'TEI actuel'!$A$3:$B$90,2,FALSE)</f>
        <v>2.0827000000000002E-2</v>
      </c>
      <c r="J36" s="10">
        <f>VLOOKUP(B36,'TEI actuel'!$A$3:$C$90,3,FALSE)</f>
        <v>2.1925E-2</v>
      </c>
      <c r="K36" s="10">
        <f>VLOOKUP(B36,'TEI actuel'!$A$3:$D$90,4,FALSE)</f>
        <v>0.11668099999999999</v>
      </c>
      <c r="L36" s="5">
        <f t="shared" si="3"/>
        <v>0.15943299999999999</v>
      </c>
      <c r="M36" s="6">
        <f t="shared" si="4"/>
        <v>9.2829503265999275E-4</v>
      </c>
      <c r="N36" s="6" t="s">
        <v>112</v>
      </c>
      <c r="O36" s="6">
        <f>VLOOKUP(N36,'europe ratio'!$U$12:$V$76,2,FALSE)</f>
        <v>6.7991891778558834E-3</v>
      </c>
      <c r="P36" s="6">
        <f>VLOOKUP(N36,'europe ratio'!$U$12:$W$76,3,FALSE)</f>
        <v>7.3647824207901539E-3</v>
      </c>
    </row>
    <row r="37" spans="1:16" ht="12" customHeight="1">
      <c r="A37" s="53" t="s">
        <v>33</v>
      </c>
      <c r="B37" s="79" t="str">
        <f t="shared" si="5"/>
        <v>38</v>
      </c>
      <c r="C37" s="54">
        <f>'proposé intermlédiaire'!C37/'proposé intermlédiaire'!C$72*'proposé intermlédiaire'!I$72</f>
        <v>7.9637617500265878E-2</v>
      </c>
      <c r="D37" s="54">
        <f>'proposé intermlédiaire'!D37/'proposé intermlédiaire'!D$72*'proposé intermlédiaire'!J$72</f>
        <v>0.36658295200134244</v>
      </c>
      <c r="E37" s="54">
        <f>'proposé intermlédiaire'!E37/'proposé intermlédiaire'!E$72*'proposé intermlédiaire'!K$72</f>
        <v>1.0293460214343488</v>
      </c>
      <c r="F37" s="54">
        <f t="shared" si="1"/>
        <v>1.4755665909359572</v>
      </c>
      <c r="G37" s="55">
        <f t="shared" si="2"/>
        <v>8.5914530663343744E-3</v>
      </c>
      <c r="H37" s="6" t="s">
        <v>113</v>
      </c>
      <c r="I37" s="10">
        <f>VLOOKUP(B37,'TEI actuel'!$A$3:$B$90,2,FALSE)</f>
        <v>7.1592000000000003E-2</v>
      </c>
      <c r="J37" s="10">
        <f>VLOOKUP(B37,'TEI actuel'!$A$3:$C$90,3,FALSE)</f>
        <v>0.125116</v>
      </c>
      <c r="K37" s="10">
        <f>VLOOKUP(B37,'TEI actuel'!$A$3:$D$90,4,FALSE)</f>
        <v>0.52118900000000001</v>
      </c>
      <c r="L37" s="5">
        <f t="shared" si="3"/>
        <v>0.71789700000000001</v>
      </c>
      <c r="M37" s="6">
        <f t="shared" si="4"/>
        <v>4.1799390280651489E-3</v>
      </c>
      <c r="N37" s="6" t="s">
        <v>113</v>
      </c>
      <c r="O37"/>
      <c r="P37" s="6"/>
    </row>
    <row r="38" spans="1:16" ht="12" customHeight="1">
      <c r="A38" s="53" t="s">
        <v>34</v>
      </c>
      <c r="B38" s="79" t="str">
        <f t="shared" si="5"/>
        <v>39</v>
      </c>
      <c r="C38" s="54">
        <f>'proposé intermlédiaire'!C38/'proposé intermlédiaire'!C$72*'proposé intermlédiaire'!I$72</f>
        <v>8.532386899294064E-3</v>
      </c>
      <c r="D38" s="54">
        <f>'proposé intermlédiaire'!D38/'proposé intermlédiaire'!D$72*'proposé intermlédiaire'!J$72</f>
        <v>0</v>
      </c>
      <c r="E38" s="54">
        <f>'proposé intermlédiaire'!E38/'proposé intermlédiaire'!E$72*'proposé intermlédiaire'!K$72</f>
        <v>0</v>
      </c>
      <c r="F38" s="54">
        <f t="shared" si="1"/>
        <v>8.532386899294064E-3</v>
      </c>
      <c r="G38" s="55">
        <f t="shared" si="2"/>
        <v>4.967962953308208E-5</v>
      </c>
      <c r="H38" s="6" t="s">
        <v>114</v>
      </c>
      <c r="I38" s="10">
        <f>VLOOKUP(B38,'TEI actuel'!$A$3:$B$90,2,FALSE)</f>
        <v>5.006E-3</v>
      </c>
      <c r="J38" s="10">
        <f>VLOOKUP(B38,'TEI actuel'!$A$3:$C$90,3,FALSE)</f>
        <v>0.58329799999999998</v>
      </c>
      <c r="K38" s="10">
        <f>VLOOKUP(B38,'TEI actuel'!$A$3:$D$90,4,FALSE)</f>
        <v>0.20801499999999998</v>
      </c>
      <c r="L38" s="5">
        <f t="shared" si="3"/>
        <v>0.79631899999999989</v>
      </c>
      <c r="M38" s="6">
        <f t="shared" si="4"/>
        <v>4.6365493474548724E-3</v>
      </c>
      <c r="N38" s="6" t="s">
        <v>114</v>
      </c>
      <c r="O38"/>
      <c r="P38" s="6"/>
    </row>
    <row r="39" spans="1:16" ht="12" customHeight="1">
      <c r="A39" s="81" t="s">
        <v>35</v>
      </c>
      <c r="B39" s="79" t="str">
        <f t="shared" si="5"/>
        <v>41</v>
      </c>
      <c r="C39" s="54">
        <f>'proposé intermlédiaire'!C39/'proposé intermlédiaire'!C$72*'proposé intermlédiaire'!I$72</f>
        <v>7.0243695280865204</v>
      </c>
      <c r="D39" s="54">
        <f>'proposé intermlédiaire'!D39/'proposé intermlédiaire'!D$72*'proposé intermlédiaire'!J$72</f>
        <v>6.0220693302722745</v>
      </c>
      <c r="E39" s="54">
        <f>'proposé intermlédiaire'!E39/'proposé intermlédiaire'!E$72*'proposé intermlédiaire'!K$72</f>
        <v>35.438902884898582</v>
      </c>
      <c r="F39" s="54">
        <f t="shared" si="1"/>
        <v>48.485341743257379</v>
      </c>
      <c r="G39" s="56">
        <f t="shared" si="2"/>
        <v>0.28230480450777445</v>
      </c>
      <c r="H39" s="6" t="s">
        <v>67</v>
      </c>
      <c r="I39" s="8">
        <f>SUM('TEI actuel'!B40:B42)</f>
        <v>15.102565999999999</v>
      </c>
      <c r="J39" s="8">
        <f>SUM('TEI actuel'!C40:C42)</f>
        <v>7.3117520000000003</v>
      </c>
      <c r="K39" s="8">
        <f>SUM('TEI actuel'!D40:D42)</f>
        <v>25.100629000000001</v>
      </c>
      <c r="L39" s="5">
        <f t="shared" si="3"/>
        <v>47.514947000000006</v>
      </c>
      <c r="M39" s="6">
        <f t="shared" si="4"/>
        <v>0.2766547030865808</v>
      </c>
      <c r="N39" s="6" t="s">
        <v>67</v>
      </c>
      <c r="O39" s="6">
        <f>VLOOKUP(N39,'europe ratio'!$U$12:$V$76,2,FALSE)</f>
        <v>0.32980495210316346</v>
      </c>
      <c r="P39" s="6">
        <f>VLOOKUP(N39,'europe ratio'!$U$12:$W$76,3,FALSE)</f>
        <v>0.27846361520686808</v>
      </c>
    </row>
    <row r="40" spans="1:16" ht="12" customHeight="1">
      <c r="A40" s="53" t="s">
        <v>36</v>
      </c>
      <c r="B40" s="79" t="str">
        <f t="shared" si="5"/>
        <v>45</v>
      </c>
      <c r="C40" s="54">
        <f>'proposé intermlédiaire'!C40/'proposé intermlédiaire'!C$72*'proposé intermlédiaire'!I$72</f>
        <v>1.3367907752274356E-2</v>
      </c>
      <c r="D40" s="54">
        <f>'proposé intermlédiaire'!D40/'proposé intermlédiaire'!D$72*'proposé intermlédiaire'!J$72</f>
        <v>1.9508578262928147E-2</v>
      </c>
      <c r="E40" s="54">
        <f>'proposé intermlédiaire'!E40/'proposé intermlédiaire'!E$72*'proposé intermlédiaire'!K$72</f>
        <v>7.7131904443787119E-2</v>
      </c>
      <c r="F40" s="54">
        <f t="shared" si="1"/>
        <v>0.11000839045898962</v>
      </c>
      <c r="G40" s="55">
        <f t="shared" si="2"/>
        <v>6.4052136266645537E-4</v>
      </c>
      <c r="H40" s="6" t="s">
        <v>115</v>
      </c>
      <c r="I40" s="10">
        <f>VLOOKUP(B40,'TEI actuel'!$A$3:$B$90,2,FALSE)</f>
        <v>1.0464000000000001E-2</v>
      </c>
      <c r="J40" s="10">
        <f>VLOOKUP(B40,'TEI actuel'!$A$3:$C$90,3,FALSE)</f>
        <v>1.6882000000000001E-2</v>
      </c>
      <c r="K40" s="10">
        <f>VLOOKUP(B40,'TEI actuel'!$A$3:$D$90,4,FALSE)</f>
        <v>6.4284999999999995E-2</v>
      </c>
      <c r="L40" s="5">
        <f t="shared" si="3"/>
        <v>9.163099999999999E-2</v>
      </c>
      <c r="M40" s="6">
        <f t="shared" si="4"/>
        <v>5.3351942281502441E-4</v>
      </c>
      <c r="N40" s="6" t="s">
        <v>115</v>
      </c>
      <c r="O40" s="6">
        <f>VLOOKUP(N40,'europe ratio'!$U$12:$V$76,2,FALSE)</f>
        <v>2.9826624666916693E-3</v>
      </c>
      <c r="P40" s="6">
        <f>VLOOKUP(N40,'europe ratio'!$U$12:$W$76,3,FALSE)</f>
        <v>3.4651409051588361E-3</v>
      </c>
    </row>
    <row r="41" spans="1:16" ht="12" customHeight="1">
      <c r="A41" s="53"/>
      <c r="B41" s="79"/>
      <c r="C41" s="54"/>
      <c r="D41" s="54"/>
      <c r="E41" s="54"/>
      <c r="F41" s="54"/>
      <c r="G41" s="55"/>
      <c r="H41" s="6"/>
      <c r="J41" s="10"/>
      <c r="K41" s="10"/>
      <c r="L41" s="5"/>
      <c r="M41" s="6"/>
      <c r="N41" s="6"/>
      <c r="O41" s="6"/>
      <c r="P41" s="6"/>
    </row>
    <row r="42" spans="1:16" ht="12" customHeight="1">
      <c r="A42" s="53"/>
      <c r="B42" s="79"/>
      <c r="C42" s="54"/>
      <c r="D42" s="54"/>
      <c r="E42" s="54"/>
      <c r="F42" s="54"/>
      <c r="G42" s="55"/>
      <c r="H42" s="6"/>
      <c r="J42" s="10"/>
      <c r="K42" s="10"/>
      <c r="L42" s="5"/>
      <c r="M42" s="6"/>
      <c r="N42" s="6"/>
      <c r="O42" s="6"/>
      <c r="P42" s="6"/>
    </row>
    <row r="43" spans="1:16" ht="12" customHeight="1">
      <c r="A43" s="53" t="s">
        <v>37</v>
      </c>
      <c r="B43" s="79" t="str">
        <f t="shared" ref="B43:B48" si="6">MID(A43:A107,7,2)</f>
        <v>52</v>
      </c>
      <c r="C43" s="54">
        <f>'proposé intermlédiaire'!C41/'proposé intermlédiaire'!C$72*'proposé intermlédiaire'!I$72</f>
        <v>0.30096602819379409</v>
      </c>
      <c r="D43" s="54">
        <f>'proposé intermlédiaire'!D41/'proposé intermlédiaire'!D$72*'proposé intermlédiaire'!J$72</f>
        <v>0.20103646190156788</v>
      </c>
      <c r="E43" s="54">
        <f>'proposé intermlédiaire'!E41/'proposé intermlédiaire'!E$72*'proposé intermlédiaire'!K$72</f>
        <v>0.39983880587217774</v>
      </c>
      <c r="F43" s="54">
        <f t="shared" si="1"/>
        <v>0.9018412959675397</v>
      </c>
      <c r="G43" s="55">
        <f t="shared" si="2"/>
        <v>5.2509505265178301E-3</v>
      </c>
      <c r="H43" s="6" t="s">
        <v>121</v>
      </c>
      <c r="I43" s="10">
        <f>VLOOKUP(B43,'TEI actuel'!$A$3:$B$90,2,FALSE)</f>
        <v>0.245252</v>
      </c>
      <c r="J43" s="10">
        <f>VLOOKUP(B43,'TEI actuel'!$A$3:$C$90,3,FALSE)</f>
        <v>0.26748099999999997</v>
      </c>
      <c r="K43" s="10">
        <f>VLOOKUP(B43,'TEI actuel'!$A$3:$D$90,4,FALSE)</f>
        <v>1.813423</v>
      </c>
      <c r="L43" s="5">
        <f t="shared" si="3"/>
        <v>2.3261560000000001</v>
      </c>
      <c r="M43" s="6">
        <f t="shared" si="4"/>
        <v>1.3543990641788328E-2</v>
      </c>
      <c r="N43" s="6" t="s">
        <v>121</v>
      </c>
      <c r="O43" s="6">
        <f>VLOOKUP(N43,'europe ratio'!$U$12:$V$76,2,FALSE)</f>
        <v>5.2519516720182921E-3</v>
      </c>
      <c r="P43" s="6">
        <f>VLOOKUP(N43,'europe ratio'!$U$12:$W$76,3,FALSE)</f>
        <v>6.5320725077386245E-3</v>
      </c>
    </row>
    <row r="44" spans="1:16" ht="12" customHeight="1">
      <c r="A44" s="53" t="s">
        <v>38</v>
      </c>
      <c r="B44" s="79" t="str">
        <f t="shared" si="6"/>
        <v>53</v>
      </c>
      <c r="C44" s="54">
        <f>'proposé intermlédiaire'!C42/'proposé intermlédiaire'!C$72*'proposé intermlédiaire'!I$72</f>
        <v>8.2481746466697231E-2</v>
      </c>
      <c r="D44" s="54">
        <f>'proposé intermlédiaire'!D42/'proposé intermlédiaire'!D$72*'proposé intermlédiaire'!J$72</f>
        <v>3.1213926257146939E-2</v>
      </c>
      <c r="E44" s="54">
        <f>'proposé intermlédiaire'!E42/'proposé intermlédiaire'!E$72*'proposé intermlédiaire'!K$72</f>
        <v>0.1549555300217331</v>
      </c>
      <c r="F44" s="54">
        <f t="shared" si="1"/>
        <v>0.2686512027455773</v>
      </c>
      <c r="G44" s="55">
        <f t="shared" si="2"/>
        <v>1.5642155452563267E-3</v>
      </c>
      <c r="H44" s="6" t="s">
        <v>122</v>
      </c>
      <c r="I44" s="12">
        <f>VLOOKUP(B44,'TEI actuel'!$A$3:$B$90,2,FALSE)</f>
        <v>1.5650999999999998E-2</v>
      </c>
      <c r="J44" s="10">
        <f>VLOOKUP(B44,'TEI actuel'!$A$3:$C$90,3,FALSE)</f>
        <v>9.691E-3</v>
      </c>
      <c r="K44" s="10">
        <f>VLOOKUP(B44,'TEI actuel'!$A$3:$D$90,4,FALSE)</f>
        <v>8.3138999999999991E-2</v>
      </c>
      <c r="L44" s="5">
        <f t="shared" si="3"/>
        <v>0.10848099999999999</v>
      </c>
      <c r="M44" s="6">
        <f t="shared" si="4"/>
        <v>6.3162816630176106E-4</v>
      </c>
      <c r="N44" s="6" t="s">
        <v>122</v>
      </c>
      <c r="O44" s="6">
        <f>VLOOKUP(N44,'europe ratio'!$U$12:$V$76,2,FALSE)</f>
        <v>7.4451021723721334E-4</v>
      </c>
      <c r="P44" s="6">
        <f>VLOOKUP(N44,'europe ratio'!$U$12:$W$76,3,FALSE)</f>
        <v>8.5114823883609394E-4</v>
      </c>
    </row>
    <row r="45" spans="1:16" ht="12" customHeight="1">
      <c r="A45" s="53" t="s">
        <v>39</v>
      </c>
      <c r="B45" s="79" t="str">
        <f t="shared" si="6"/>
        <v>55</v>
      </c>
      <c r="C45" s="54">
        <f>'proposé intermlédiaire'!C43/'proposé intermlédiaire'!C$72*'proposé intermlédiaire'!I$72</f>
        <v>0.31001707988167554</v>
      </c>
      <c r="D45" s="54">
        <f>'proposé intermlédiaire'!D43/'proposé intermlédiaire'!D$72*'proposé intermlédiaire'!J$72</f>
        <v>0.29913119830412838</v>
      </c>
      <c r="E45" s="54">
        <f>'proposé intermlédiaire'!E43/'proposé intermlédiaire'!E$72*'proposé intermlédiaire'!K$72</f>
        <v>1.0404145591779057</v>
      </c>
      <c r="F45" s="54">
        <f t="shared" si="1"/>
        <v>1.6495628373637097</v>
      </c>
      <c r="G45" s="55">
        <f t="shared" si="2"/>
        <v>9.6045422715827639E-3</v>
      </c>
      <c r="H45" s="6" t="s">
        <v>123</v>
      </c>
      <c r="I45" s="8">
        <f>'TEI actuel'!B51+'TEI actuel'!B52</f>
        <v>4.3103999999999996E-2</v>
      </c>
      <c r="J45" s="8">
        <f>'TEI actuel'!C51+'TEI actuel'!C52</f>
        <v>0.104806</v>
      </c>
      <c r="K45" s="8">
        <f>'TEI actuel'!D51+'TEI actuel'!D52</f>
        <v>0.24677399999999999</v>
      </c>
      <c r="L45" s="5">
        <f t="shared" si="3"/>
        <v>0.39468399999999998</v>
      </c>
      <c r="M45" s="6">
        <f t="shared" si="4"/>
        <v>2.2980386536687923E-3</v>
      </c>
      <c r="N45" s="6" t="s">
        <v>123</v>
      </c>
      <c r="O45" s="6">
        <f>VLOOKUP(N45,'europe ratio'!$U$12:$V$76,2,FALSE)</f>
        <v>4.7696300599259327E-3</v>
      </c>
      <c r="P45" s="6">
        <f>VLOOKUP(N45,'europe ratio'!$U$12:$W$76,3,FALSE)</f>
        <v>5.8533548088903825E-3</v>
      </c>
    </row>
    <row r="46" spans="1:16" ht="12" customHeight="1">
      <c r="A46" s="53" t="s">
        <v>163</v>
      </c>
      <c r="B46" s="79" t="str">
        <f t="shared" si="6"/>
        <v>58</v>
      </c>
      <c r="C46" s="54">
        <f>'proposé intermlédiaire'!C44/'proposé intermlédiaire'!C$72*'proposé intermlédiaire'!I$72</f>
        <v>2.8442292884407524E-2</v>
      </c>
      <c r="D46" s="54">
        <f>'proposé intermlédiaire'!D44/'proposé intermlédiaire'!D$72*'proposé intermlédiaire'!J$72</f>
        <v>1.3006053902721934E-2</v>
      </c>
      <c r="E46" s="54">
        <f>'proposé intermlédiaire'!E44/'proposé intermlédiaire'!E$72*'proposé intermlédiaire'!K$72</f>
        <v>5.5340689523753435E-2</v>
      </c>
      <c r="F46" s="54">
        <f t="shared" si="1"/>
        <v>9.6789036310882898E-2</v>
      </c>
      <c r="G46" s="55">
        <f t="shared" si="2"/>
        <v>5.6355197244823991E-4</v>
      </c>
      <c r="H46" s="6" t="s">
        <v>125</v>
      </c>
      <c r="I46" s="10">
        <f>VLOOKUP(B46,'TEI actuel'!$A$3:$B$90,2,FALSE)</f>
        <v>2.6999999999999999E-5</v>
      </c>
      <c r="J46" s="10">
        <f>VLOOKUP(B46,'TEI actuel'!$A$3:$C$90,3,FALSE)</f>
        <v>1.66E-4</v>
      </c>
      <c r="K46" s="10">
        <f>VLOOKUP(B46,'TEI actuel'!$A$3:$D$90,4,FALSE)</f>
        <v>8.3099999999999992E-4</v>
      </c>
      <c r="L46" s="5">
        <f t="shared" si="3"/>
        <v>1.024E-3</v>
      </c>
      <c r="M46" s="6">
        <f t="shared" si="4"/>
        <v>5.9622168148616193E-6</v>
      </c>
      <c r="N46" s="6" t="s">
        <v>125</v>
      </c>
      <c r="O46" s="6">
        <f>VLOOKUP(N46,'europe ratio'!$U$12:$V$76,2,FALSE)</f>
        <v>7.8168066425631367E-4</v>
      </c>
      <c r="P46" s="6">
        <f>VLOOKUP(N46,'europe ratio'!$U$12:$W$76,3,FALSE)</f>
        <v>9.7220901784447137E-4</v>
      </c>
    </row>
    <row r="47" spans="1:16" ht="12" customHeight="1">
      <c r="A47" s="53" t="s">
        <v>40</v>
      </c>
      <c r="B47" s="79" t="str">
        <f t="shared" si="6"/>
        <v>59</v>
      </c>
      <c r="C47" s="54">
        <f>'proposé intermlédiaire'!C45/'proposé intermlédiaire'!C$72*'proposé intermlédiaire'!I$72</f>
        <v>2.8441289664313542E-3</v>
      </c>
      <c r="D47" s="54">
        <f>'proposé intermlédiaire'!D45/'proposé intermlédiaire'!D$72*'proposé intermlédiaire'!J$72</f>
        <v>0</v>
      </c>
      <c r="E47" s="54">
        <f>'proposé intermlédiaire'!E45/'proposé intermlédiaire'!E$72*'proposé intermlédiaire'!K$72</f>
        <v>0</v>
      </c>
      <c r="F47" s="54">
        <f t="shared" si="1"/>
        <v>2.8441289664313542E-3</v>
      </c>
      <c r="G47" s="55">
        <f t="shared" si="2"/>
        <v>1.6559876511027359E-5</v>
      </c>
      <c r="H47" s="6" t="s">
        <v>126</v>
      </c>
      <c r="I47" s="10">
        <f>VLOOKUP(B47,'TEI actuel'!$A$3:$B$90,2,FALSE)</f>
        <v>7.4589999999999995E-3</v>
      </c>
      <c r="J47" s="10">
        <f>VLOOKUP(B47,'TEI actuel'!$A$3:$C$90,3,FALSE)</f>
        <v>4.7229999999999998E-3</v>
      </c>
      <c r="K47" s="10">
        <f>VLOOKUP(B47,'TEI actuel'!$A$3:$D$90,4,FALSE)</f>
        <v>2.7657000000000001E-2</v>
      </c>
      <c r="L47" s="5">
        <f t="shared" si="3"/>
        <v>3.9838999999999999E-2</v>
      </c>
      <c r="M47" s="6">
        <f t="shared" si="4"/>
        <v>2.3196167547585164E-4</v>
      </c>
      <c r="N47" s="6" t="s">
        <v>126</v>
      </c>
      <c r="O47" s="6">
        <f>VLOOKUP(N47,'europe ratio'!$U$12:$V$76,2,FALSE)</f>
        <v>3.7639195629267478E-4</v>
      </c>
      <c r="P47" s="6">
        <f>VLOOKUP(N47,'europe ratio'!$U$12:$W$76,3,FALSE)</f>
        <v>4.6813445807823034E-4</v>
      </c>
    </row>
    <row r="48" spans="1:16" ht="12" customHeight="1">
      <c r="A48" s="53" t="s">
        <v>164</v>
      </c>
      <c r="B48" s="79" t="str">
        <f t="shared" si="6"/>
        <v>60</v>
      </c>
      <c r="C48" s="54">
        <f>'proposé intermlédiaire'!C46/'proposé intermlédiaire'!C$72*'proposé intermlédiaire'!I$72</f>
        <v>0</v>
      </c>
      <c r="D48" s="54">
        <f>'proposé intermlédiaire'!D46/'proposé intermlédiaire'!D$72*'proposé intermlédiaire'!J$72</f>
        <v>0</v>
      </c>
      <c r="E48" s="54">
        <f>'proposé intermlédiaire'!E46/'proposé intermlédiaire'!E$72*'proposé intermlédiaire'!K$72</f>
        <v>0</v>
      </c>
      <c r="F48" s="54">
        <f t="shared" si="1"/>
        <v>0</v>
      </c>
      <c r="G48" s="55">
        <f t="shared" si="2"/>
        <v>0</v>
      </c>
      <c r="H48" s="6" t="s">
        <v>127</v>
      </c>
      <c r="J48" s="10"/>
      <c r="K48" s="10"/>
      <c r="L48" s="5">
        <f t="shared" si="3"/>
        <v>0</v>
      </c>
      <c r="M48" s="6">
        <f t="shared" si="4"/>
        <v>0</v>
      </c>
      <c r="N48" s="6" t="s">
        <v>127</v>
      </c>
      <c r="O48"/>
      <c r="P48" s="6"/>
    </row>
    <row r="49" spans="1:18" ht="12" customHeight="1">
      <c r="A49" s="53" t="s">
        <v>41</v>
      </c>
      <c r="B49" s="79" t="str">
        <f>MID(A49:A112,7,2)</f>
        <v>61</v>
      </c>
      <c r="C49" s="54">
        <f>'proposé intermlédiaire'!C47/'proposé intermlédiaire'!C$72*'proposé intermlédiaire'!I$72</f>
        <v>0.11092303613101077</v>
      </c>
      <c r="D49" s="54">
        <f>'proposé intermlédiaire'!D47/'proposé intermlédiaire'!D$72*'proposé intermlédiaire'!J$72</f>
        <v>0.10404541567484694</v>
      </c>
      <c r="E49" s="54">
        <f>'proposé intermlédiaire'!E47/'proposé intermlédiaire'!E$72*'proposé intermlédiaire'!K$72</f>
        <v>0.56448043096616429</v>
      </c>
      <c r="F49" s="54">
        <f t="shared" si="1"/>
        <v>0.77944888277202207</v>
      </c>
      <c r="G49" s="55">
        <f t="shared" si="2"/>
        <v>4.5383234718637229E-3</v>
      </c>
      <c r="H49" s="6" t="s">
        <v>128</v>
      </c>
      <c r="I49" s="10">
        <f>VLOOKUP(B49,'TEI actuel'!$A$3:$B$90,2,FALSE)</f>
        <v>6.3667000000000001E-2</v>
      </c>
      <c r="J49" s="10">
        <f>VLOOKUP(B49,'TEI actuel'!$A$3:$C$90,3,FALSE)</f>
        <v>6.7986999999999992E-2</v>
      </c>
      <c r="K49" s="10">
        <f>VLOOKUP(B49,'TEI actuel'!$A$3:$D$90,4,FALSE)</f>
        <v>0.37970199999999998</v>
      </c>
      <c r="L49" s="5">
        <f t="shared" si="3"/>
        <v>0.51135599999999992</v>
      </c>
      <c r="M49" s="6">
        <f t="shared" si="4"/>
        <v>2.9773587320120879E-3</v>
      </c>
      <c r="N49" s="6" t="s">
        <v>128</v>
      </c>
      <c r="O49" s="6">
        <f>VLOOKUP(N49,'europe ratio'!$U$12:$V$76,2,FALSE)</f>
        <v>3.1384319596567461E-3</v>
      </c>
      <c r="P49" s="6">
        <f>VLOOKUP(N49,'europe ratio'!$U$12:$W$76,3,FALSE)</f>
        <v>2.6500615436194069E-3</v>
      </c>
    </row>
    <row r="50" spans="1:18" ht="12" customHeight="1">
      <c r="A50" s="53" t="s">
        <v>42</v>
      </c>
      <c r="B50" s="79" t="str">
        <f>MID(A50:A113,7,2)</f>
        <v>62</v>
      </c>
      <c r="C50" s="54">
        <f>'proposé intermlédiaire'!C48/'proposé intermlédiaire'!C$72*'proposé intermlédiaire'!I$72</f>
        <v>5.1195324615858365E-2</v>
      </c>
      <c r="D50" s="54">
        <f>'proposé intermlédiaire'!D48/'proposé intermlédiaire'!D$72*'proposé intermlédiaire'!J$72</f>
        <v>6.2426847331984364E-2</v>
      </c>
      <c r="E50" s="54">
        <f>'proposé intermlédiaire'!E48/'proposé intermlédiaire'!E$72*'proposé intermlédiaire'!K$72</f>
        <v>5.5340689523753435E-2</v>
      </c>
      <c r="F50" s="54">
        <f t="shared" si="1"/>
        <v>0.16896286147159617</v>
      </c>
      <c r="G50" s="55">
        <f t="shared" si="2"/>
        <v>9.8378243530574706E-4</v>
      </c>
      <c r="H50" s="6" t="s">
        <v>129</v>
      </c>
      <c r="I50" s="10">
        <f>VLOOKUP(B50,'TEI actuel'!$A$3:$B$90,2,FALSE)</f>
        <v>5.9810000000000002E-2</v>
      </c>
      <c r="J50" s="10">
        <f>VLOOKUP(B50,'TEI actuel'!$A$3:$C$90,3,FALSE)</f>
        <v>9.9451999999999999E-2</v>
      </c>
      <c r="K50" s="10">
        <f>VLOOKUP(B50,'TEI actuel'!$A$3:$D$90,4,FALSE)</f>
        <v>0.355103</v>
      </c>
      <c r="L50" s="5">
        <f t="shared" si="3"/>
        <v>0.51436499999999996</v>
      </c>
      <c r="M50" s="6">
        <f t="shared" si="4"/>
        <v>2.9948785663831026E-3</v>
      </c>
      <c r="N50" s="6" t="s">
        <v>129</v>
      </c>
      <c r="O50" s="6">
        <f>VLOOKUP(N50,'europe ratio'!$U$12:$V$76,2,FALSE)</f>
        <v>6.4104949237019865E-3</v>
      </c>
      <c r="P50" s="6">
        <f>VLOOKUP(N50,'europe ratio'!$U$12:$W$76,3,FALSE)</f>
        <v>5.6146399510662052E-3</v>
      </c>
    </row>
    <row r="51" spans="1:18" ht="12" customHeight="1">
      <c r="A51" s="53" t="s">
        <v>43</v>
      </c>
      <c r="B51" s="79" t="str">
        <f>MID(A51:A114,7,2)</f>
        <v>63</v>
      </c>
      <c r="C51" s="54">
        <f>'proposé intermlédiaire'!C49/'proposé intermlédiaire'!C$72*'proposé intermlédiaire'!I$72</f>
        <v>1.7064773798588128E-2</v>
      </c>
      <c r="D51" s="54">
        <f>'proposé intermlédiaire'!D49/'proposé intermlédiaire'!D$72*'proposé intermlédiaire'!J$72</f>
        <v>1.0404642085715645E-2</v>
      </c>
      <c r="E51" s="54">
        <f>'proposé intermlédiaire'!E49/'proposé intermlédiaire'!E$72*'proposé intermlédiaire'!K$72</f>
        <v>4.427315137721155E-2</v>
      </c>
      <c r="F51" s="54">
        <f t="shared" si="1"/>
        <v>7.1742567261515316E-2</v>
      </c>
      <c r="G51" s="55">
        <f t="shared" si="2"/>
        <v>4.1771947350385471E-4</v>
      </c>
      <c r="H51" s="6" t="s">
        <v>130</v>
      </c>
      <c r="I51" s="10">
        <f>VLOOKUP(B51,'TEI actuel'!$A$3:$B$90,2,FALSE)</f>
        <v>3.1049E-2</v>
      </c>
      <c r="J51" s="10">
        <f>VLOOKUP(B51,'TEI actuel'!$A$3:$C$90,3,FALSE)</f>
        <v>3.9725000000000003E-2</v>
      </c>
      <c r="K51" s="10">
        <f>VLOOKUP(B51,'TEI actuel'!$A$3:$D$90,4,FALSE)</f>
        <v>0.17890799999999998</v>
      </c>
      <c r="L51" s="5">
        <f t="shared" si="3"/>
        <v>0.24968199999999999</v>
      </c>
      <c r="M51" s="6">
        <f t="shared" si="4"/>
        <v>1.4537677917658973E-3</v>
      </c>
      <c r="N51" s="6" t="s">
        <v>130</v>
      </c>
      <c r="O51"/>
      <c r="P51" s="6"/>
    </row>
    <row r="52" spans="1:18" ht="12" customHeight="1">
      <c r="A52" s="53"/>
      <c r="B52" s="79"/>
      <c r="C52" s="54"/>
      <c r="D52" s="54"/>
      <c r="E52" s="54"/>
      <c r="F52" s="54"/>
      <c r="G52" s="55"/>
      <c r="H52" s="6"/>
      <c r="J52" s="10"/>
      <c r="K52" s="10"/>
      <c r="L52" s="5"/>
      <c r="M52" s="6"/>
      <c r="N52" s="6"/>
      <c r="O52"/>
      <c r="P52" s="6"/>
    </row>
    <row r="53" spans="1:18" ht="12" customHeight="1">
      <c r="A53" s="53" t="s">
        <v>44</v>
      </c>
      <c r="B53" s="79" t="str">
        <f t="shared" ref="B53:B62" si="7">MID(A53:A115,7,2)</f>
        <v>68</v>
      </c>
      <c r="C53" s="54">
        <f>'proposé intermlédiaire'!C50/'proposé intermlédiaire'!C$72*'proposé intermlédiaire'!I$72</f>
        <v>0.56521921704841527</v>
      </c>
      <c r="D53" s="54">
        <f>'proposé intermlédiaire'!D50/'proposé intermlédiaire'!D$72*'proposé intermlédiaire'!J$72</f>
        <v>1.043056573747785</v>
      </c>
      <c r="E53" s="54">
        <f>'proposé intermlédiaire'!E50/'proposé intermlédiaire'!E$72*'proposé intermlédiaire'!K$72</f>
        <v>3.0199005337973541</v>
      </c>
      <c r="F53" s="54">
        <f t="shared" si="1"/>
        <v>4.6281763245935545</v>
      </c>
      <c r="G53" s="55">
        <f t="shared" si="2"/>
        <v>2.6947451859996224E-2</v>
      </c>
      <c r="H53" s="6" t="s">
        <v>134</v>
      </c>
      <c r="I53" s="10">
        <f>VLOOKUP(B53,'TEI actuel'!$A$3:$B$90,2,FALSE)</f>
        <v>0.231629</v>
      </c>
      <c r="J53" s="10">
        <f>VLOOKUP(B53,'TEI actuel'!$A$3:$C$90,3,FALSE)</f>
        <v>6.0816000000000002E-2</v>
      </c>
      <c r="K53" s="10">
        <f>VLOOKUP(B53,'TEI actuel'!$A$3:$D$90,4,FALSE)</f>
        <v>0.455683</v>
      </c>
      <c r="L53" s="5">
        <f t="shared" si="3"/>
        <v>0.74812800000000002</v>
      </c>
      <c r="M53" s="6">
        <f t="shared" si="4"/>
        <v>4.355958341082807E-3</v>
      </c>
      <c r="N53" s="6" t="s">
        <v>134</v>
      </c>
      <c r="O53" s="6">
        <f>VLOOKUP(N53,'europe ratio'!$U$12:$V$76,2,FALSE)+'europe ratio'!V56</f>
        <v>2.621052093077849E-2</v>
      </c>
      <c r="P53" s="6">
        <f>VLOOKUP(N53,'europe ratio'!$U$12:$W$76,3,FALSE)+'europe ratio'!W56</f>
        <v>3.2151499867659646E-2</v>
      </c>
      <c r="R53" s="3">
        <f>(F53+2)/F75</f>
        <v>3.8592406576522818E-2</v>
      </c>
    </row>
    <row r="54" spans="1:18" ht="12" customHeight="1">
      <c r="A54" s="53" t="s">
        <v>45</v>
      </c>
      <c r="B54" s="79" t="str">
        <f t="shared" si="7"/>
        <v>69</v>
      </c>
      <c r="C54" s="54">
        <f>'proposé intermlédiaire'!C51/'proposé intermlédiaire'!C$72*'proposé intermlédiaire'!I$72</f>
        <v>0.25778944178911245</v>
      </c>
      <c r="D54" s="54">
        <f>'proposé intermlédiaire'!D51/'proposé intermlédiaire'!D$72*'proposé intermlédiaire'!J$72</f>
        <v>0.22629870370411886</v>
      </c>
      <c r="E54" s="54">
        <f>'proposé intermlédiaire'!E51/'proposé intermlédiaire'!E$72*'proposé intermlédiaire'!K$72</f>
        <v>0.35937711791194271</v>
      </c>
      <c r="F54" s="54">
        <f t="shared" si="1"/>
        <v>0.84346526340517403</v>
      </c>
      <c r="G54" s="55">
        <f t="shared" si="2"/>
        <v>4.9110573986582149E-3</v>
      </c>
      <c r="H54" s="6" t="s">
        <v>135</v>
      </c>
      <c r="I54" s="10">
        <f>VLOOKUP(B54,'TEI actuel'!$A$3:$B$90,2,FALSE)</f>
        <v>0.18531600000000001</v>
      </c>
      <c r="J54" s="10">
        <f>VLOOKUP(B54,'TEI actuel'!$A$3:$C$90,3,FALSE)</f>
        <v>0.17429599999999998</v>
      </c>
      <c r="K54" s="10">
        <f>VLOOKUP(B54,'TEI actuel'!$A$3:$D$90,4,FALSE)</f>
        <v>1.1218810000000001</v>
      </c>
      <c r="L54" s="5">
        <f t="shared" si="3"/>
        <v>1.4814930000000002</v>
      </c>
      <c r="M54" s="6">
        <f t="shared" si="4"/>
        <v>8.6259594489255728E-3</v>
      </c>
      <c r="N54" s="6" t="s">
        <v>135</v>
      </c>
      <c r="O54" s="6">
        <f>VLOOKUP(N54,'europe ratio'!$U$12:$V$76,2,FALSE)</f>
        <v>2.5990736190870674E-2</v>
      </c>
      <c r="P54" s="6">
        <f>VLOOKUP(N54,'europe ratio'!$U$12:$W$76,3,FALSE)</f>
        <v>3.0765113371763023E-2</v>
      </c>
    </row>
    <row r="55" spans="1:18" ht="12" customHeight="1">
      <c r="A55" s="53" t="s">
        <v>46</v>
      </c>
      <c r="B55" s="79" t="str">
        <f t="shared" si="7"/>
        <v>70</v>
      </c>
      <c r="C55" s="54">
        <f>'proposé intermlédiaire'!C52/'proposé intermlédiaire'!C$72*'proposé intermlédiaire'!I$72</f>
        <v>1.4257192140180439</v>
      </c>
      <c r="D55" s="54">
        <f>'proposé intermlédiaire'!D52/'proposé intermlédiaire'!D$72*'proposé intermlédiaire'!J$72</f>
        <v>0.8895893594613663</v>
      </c>
      <c r="E55" s="54">
        <f>'proposé intermlédiaire'!E52/'proposé intermlédiaire'!E$72*'proposé intermlédiaire'!K$72</f>
        <v>1.6488212813571874</v>
      </c>
      <c r="F55" s="54">
        <f t="shared" si="1"/>
        <v>3.9641298548365977</v>
      </c>
      <c r="G55" s="55">
        <f t="shared" si="2"/>
        <v>2.3081056325001667E-2</v>
      </c>
      <c r="H55" s="6" t="s">
        <v>136</v>
      </c>
      <c r="I55" s="10">
        <f>VLOOKUP(B55,'TEI actuel'!$A$3:$B$90,2,FALSE)</f>
        <v>0.79348099999999999</v>
      </c>
      <c r="J55" s="10">
        <f>VLOOKUP(B55,'TEI actuel'!$A$3:$C$90,3,FALSE)</f>
        <v>0.899756</v>
      </c>
      <c r="K55" s="10">
        <f>VLOOKUP(B55,'TEI actuel'!$A$3:$D$90,4,FALSE)</f>
        <v>5.8340269999999999</v>
      </c>
      <c r="L55" s="5">
        <f t="shared" si="3"/>
        <v>7.5272639999999997</v>
      </c>
      <c r="M55" s="6">
        <f t="shared" si="4"/>
        <v>4.3827324209670442E-2</v>
      </c>
      <c r="N55" s="6" t="s">
        <v>136</v>
      </c>
      <c r="O55" s="6"/>
      <c r="P55" s="6"/>
    </row>
    <row r="56" spans="1:18" ht="12" customHeight="1">
      <c r="A56" s="53" t="s">
        <v>47</v>
      </c>
      <c r="B56" s="79" t="str">
        <f t="shared" si="7"/>
        <v>71</v>
      </c>
      <c r="C56" s="54">
        <f>'proposé intermlédiaire'!C53/'proposé intermlédiaire'!C$72*'proposé intermlédiaire'!I$72</f>
        <v>1.6840142787345218</v>
      </c>
      <c r="D56" s="54">
        <f>'proposé intermlédiaire'!D53/'proposé intermlédiaire'!D$72*'proposé intermlédiaire'!J$72</f>
        <v>1.6915278267159586</v>
      </c>
      <c r="E56" s="54">
        <f>'proposé intermlédiaire'!E53/'proposé intermlédiaire'!E$72*'proposé intermlédiaire'!K$72</f>
        <v>3.7317135679512989</v>
      </c>
      <c r="F56" s="54">
        <f t="shared" si="1"/>
        <v>7.1072556734017791</v>
      </c>
      <c r="G56" s="55">
        <f t="shared" si="2"/>
        <v>4.1381835237770233E-2</v>
      </c>
      <c r="H56" s="6" t="s">
        <v>137</v>
      </c>
      <c r="I56" s="10">
        <f>VLOOKUP(B56,'TEI actuel'!$A$3:$B$90,2,FALSE)</f>
        <v>1.1251089999999999</v>
      </c>
      <c r="J56" s="10">
        <f>VLOOKUP(B56,'TEI actuel'!$A$3:$C$90,3,FALSE)</f>
        <v>0.84423500000000007</v>
      </c>
      <c r="K56" s="10">
        <f>VLOOKUP(B56,'TEI actuel'!$A$3:$D$90,4,FALSE)</f>
        <v>4.5082619999999993</v>
      </c>
      <c r="L56" s="5">
        <f t="shared" si="3"/>
        <v>6.4776059999999998</v>
      </c>
      <c r="M56" s="6">
        <f t="shared" si="4"/>
        <v>3.7715714270750503E-2</v>
      </c>
      <c r="N56" s="6" t="s">
        <v>137</v>
      </c>
      <c r="O56" s="6">
        <f>VLOOKUP(N56,'europe ratio'!$U$12:$V$76,2,FALSE)</f>
        <v>4.2240537408045155E-2</v>
      </c>
      <c r="P56" s="6">
        <f>VLOOKUP(N56,'europe ratio'!$U$12:$W$76,3,FALSE)</f>
        <v>4.7271781612770042E-2</v>
      </c>
    </row>
    <row r="57" spans="1:18" ht="12" customHeight="1">
      <c r="A57" s="53" t="s">
        <v>48</v>
      </c>
      <c r="B57" s="79" t="str">
        <f t="shared" si="7"/>
        <v>73</v>
      </c>
      <c r="C57" s="54">
        <f>'proposé intermlédiaire'!C54/'proposé intermlédiaire'!C$72*'proposé intermlédiaire'!I$72</f>
        <v>5.6626758204662363E-2</v>
      </c>
      <c r="D57" s="54">
        <f>'proposé intermlédiaire'!D54/'proposé intermlédiaire'!D$72*'proposé intermlédiaire'!J$72</f>
        <v>0.10664682749185322</v>
      </c>
      <c r="E57" s="54">
        <f>'proposé intermlédiaire'!E54/'proposé intermlédiaire'!E$72*'proposé intermlédiaire'!K$72</f>
        <v>0.11933189161255142</v>
      </c>
      <c r="F57" s="54">
        <f t="shared" si="1"/>
        <v>0.28260547730906704</v>
      </c>
      <c r="G57" s="55">
        <f t="shared" si="2"/>
        <v>1.6454639929532353E-3</v>
      </c>
      <c r="H57" s="6" t="s">
        <v>139</v>
      </c>
      <c r="I57" s="10">
        <f>VLOOKUP(B57,'TEI actuel'!$A$3:$B$90,2,FALSE)</f>
        <v>3.9465E-2</v>
      </c>
      <c r="J57" s="10">
        <f>VLOOKUP(B57,'TEI actuel'!$A$3:$C$90,3,FALSE)</f>
        <v>3.3581E-2</v>
      </c>
      <c r="K57" s="10">
        <f>VLOOKUP(B57,'TEI actuel'!$A$3:$D$90,4,FALSE)</f>
        <v>0.25182199999999999</v>
      </c>
      <c r="L57" s="5">
        <f t="shared" si="3"/>
        <v>0.32486799999999999</v>
      </c>
      <c r="M57" s="6">
        <f t="shared" si="4"/>
        <v>1.8915365744242819E-3</v>
      </c>
      <c r="N57" s="6" t="s">
        <v>139</v>
      </c>
      <c r="O57" s="6">
        <f>VLOOKUP(N57,'europe ratio'!$U$12:$V$76,2,FALSE)</f>
        <v>2.8615502504863626E-3</v>
      </c>
      <c r="P57" s="6">
        <f>VLOOKUP(N57,'europe ratio'!$U$12:$W$76,3,FALSE)</f>
        <v>2.6290477056617597E-3</v>
      </c>
    </row>
    <row r="58" spans="1:18" ht="12" customHeight="1">
      <c r="A58" s="53" t="s">
        <v>49</v>
      </c>
      <c r="B58" s="79" t="str">
        <f t="shared" si="7"/>
        <v>74</v>
      </c>
      <c r="C58" s="54">
        <f>'proposé intermlédiaire'!C55/'proposé intermlédiaire'!C$72*'proposé intermlédiaire'!I$72</f>
        <v>0</v>
      </c>
      <c r="D58" s="54">
        <f>'proposé intermlédiaire'!D55/'proposé intermlédiaire'!D$72*'proposé intermlédiaire'!J$72</f>
        <v>0</v>
      </c>
      <c r="E58" s="54">
        <f>'proposé intermlédiaire'!E55/'proposé intermlédiaire'!E$72*'proposé intermlédiaire'!K$72</f>
        <v>0</v>
      </c>
      <c r="F58" s="54">
        <f t="shared" si="1"/>
        <v>0</v>
      </c>
      <c r="G58" s="55">
        <f t="shared" si="2"/>
        <v>0</v>
      </c>
      <c r="H58" s="6" t="s">
        <v>140</v>
      </c>
      <c r="I58" s="10">
        <f>VLOOKUP(B58,'TEI actuel'!$A$3:$B$90,2,FALSE)</f>
        <v>4.1478000000000001E-2</v>
      </c>
      <c r="J58" s="10">
        <f>VLOOKUP(B58,'TEI actuel'!$A$3:$C$90,3,FALSE)</f>
        <v>3.2591000000000002E-2</v>
      </c>
      <c r="K58" s="10">
        <f>VLOOKUP(B58,'TEI actuel'!$A$3:$D$90,4,FALSE)</f>
        <v>0.25540600000000002</v>
      </c>
      <c r="L58" s="5">
        <f t="shared" si="3"/>
        <v>0.32947500000000002</v>
      </c>
      <c r="M58" s="6">
        <f t="shared" si="4"/>
        <v>1.9183607276138011E-3</v>
      </c>
      <c r="N58" s="6" t="s">
        <v>140</v>
      </c>
      <c r="O58" s="6">
        <f>VLOOKUP(N58,'europe ratio'!$U$12:$V$76,2,FALSE)</f>
        <v>4.1038376062796887E-3</v>
      </c>
      <c r="P58" s="6">
        <f>VLOOKUP(N58,'europe ratio'!$U$12:$W$76,3,FALSE)</f>
        <v>4.9932156911955301E-3</v>
      </c>
    </row>
    <row r="59" spans="1:18" ht="12" customHeight="1">
      <c r="A59" s="53" t="s">
        <v>50</v>
      </c>
      <c r="B59" s="79" t="str">
        <f t="shared" si="7"/>
        <v>75</v>
      </c>
      <c r="C59" s="54">
        <f>'proposé intermlédiaire'!C56/'proposé intermlédiaire'!C$72*'proposé intermlédiaire'!I$72</f>
        <v>0</v>
      </c>
      <c r="D59" s="54">
        <f>'proposé intermlédiaire'!D56/'proposé intermlédiaire'!D$72*'proposé intermlédiaire'!J$72</f>
        <v>0</v>
      </c>
      <c r="E59" s="54">
        <f>'proposé intermlédiaire'!E56/'proposé intermlédiaire'!E$72*'proposé intermlédiaire'!K$72</f>
        <v>0</v>
      </c>
      <c r="F59" s="54">
        <f t="shared" si="1"/>
        <v>0</v>
      </c>
      <c r="G59" s="55">
        <f t="shared" si="2"/>
        <v>0</v>
      </c>
      <c r="H59" s="6" t="s">
        <v>141</v>
      </c>
      <c r="I59" s="10">
        <f>VLOOKUP(B59,'TEI actuel'!$A$3:$B$90,2,FALSE)</f>
        <v>0</v>
      </c>
      <c r="J59" s="10">
        <f>VLOOKUP(B59,'TEI actuel'!$A$3:$C$90,3,FALSE)</f>
        <v>0</v>
      </c>
      <c r="K59" s="10">
        <f>VLOOKUP(B59,'TEI actuel'!$A$3:$D$90,4,FALSE)</f>
        <v>0</v>
      </c>
      <c r="L59" s="5">
        <f t="shared" si="3"/>
        <v>0</v>
      </c>
      <c r="M59" s="6">
        <f t="shared" si="4"/>
        <v>0</v>
      </c>
      <c r="N59" s="6" t="s">
        <v>141</v>
      </c>
      <c r="O59"/>
      <c r="P59" s="6"/>
    </row>
    <row r="60" spans="1:18" ht="12" customHeight="1">
      <c r="A60" s="53" t="s">
        <v>51</v>
      </c>
      <c r="B60" s="79" t="str">
        <f t="shared" si="7"/>
        <v>77</v>
      </c>
      <c r="C60" s="54">
        <f>'proposé intermlédiaire'!C57/'proposé intermlédiaire'!C$72*'proposé intermlédiaire'!I$72</f>
        <v>0.58280666851596663</v>
      </c>
      <c r="D60" s="54">
        <f>'proposé intermlédiaire'!D57/'proposé intermlédiaire'!D$72*'proposé intermlédiaire'!J$72</f>
        <v>0.63662920017986158</v>
      </c>
      <c r="E60" s="54">
        <f>'proposé intermlédiaire'!E57/'proposé intermlédiaire'!E$72*'proposé intermlédiaire'!K$72</f>
        <v>2.9600666556926125</v>
      </c>
      <c r="F60" s="54">
        <f t="shared" si="1"/>
        <v>4.1795025243884405</v>
      </c>
      <c r="G60" s="55">
        <f t="shared" si="2"/>
        <v>2.4335058817055995E-2</v>
      </c>
      <c r="H60" s="6" t="s">
        <v>142</v>
      </c>
      <c r="I60" s="10">
        <f>VLOOKUP(B60,'TEI actuel'!$A$3:$B$90,2,FALSE)</f>
        <v>0.37557999999999997</v>
      </c>
      <c r="J60" s="10">
        <f>VLOOKUP(B60,'TEI actuel'!$A$3:$C$90,3,FALSE)</f>
        <v>0.42973500000000003</v>
      </c>
      <c r="K60" s="10">
        <f>VLOOKUP(B60,'TEI actuel'!$A$3:$D$90,4,FALSE)</f>
        <v>2.5527100000000003</v>
      </c>
      <c r="L60" s="5">
        <f t="shared" si="3"/>
        <v>3.3580250000000005</v>
      </c>
      <c r="M60" s="6">
        <f t="shared" si="4"/>
        <v>1.9552024530982124E-2</v>
      </c>
      <c r="N60" s="6" t="s">
        <v>142</v>
      </c>
      <c r="O60" s="6">
        <f>VLOOKUP(N60,'europe ratio'!$U$12:$V$76,2,FALSE)</f>
        <v>2.5176290187016111E-2</v>
      </c>
      <c r="P60" s="6">
        <f>VLOOKUP(N60,'europe ratio'!$U$12:$W$76,3,FALSE)</f>
        <v>2.4638590376296732E-2</v>
      </c>
    </row>
    <row r="61" spans="1:18" ht="12" customHeight="1">
      <c r="A61" s="53" t="s">
        <v>52</v>
      </c>
      <c r="B61" s="79" t="str">
        <f t="shared" si="7"/>
        <v>78</v>
      </c>
      <c r="C61" s="54">
        <f>'proposé intermlédiaire'!C58/'proposé intermlédiaire'!C$72*'proposé intermlédiaire'!I$72</f>
        <v>1.3634082107608947</v>
      </c>
      <c r="D61" s="54">
        <f>'proposé intermlédiaire'!D58/'proposé intermlédiaire'!D$72*'proposé intermlédiaire'!J$72</f>
        <v>2.9262807083453648</v>
      </c>
      <c r="E61" s="54">
        <f>'proposé intermlédiaire'!E58/'proposé intermlédiaire'!E$72*'proposé intermlédiaire'!K$72</f>
        <v>3.3730571594869412</v>
      </c>
      <c r="F61" s="54">
        <f t="shared" si="1"/>
        <v>7.6627460785932007</v>
      </c>
      <c r="G61" s="55">
        <f t="shared" si="2"/>
        <v>4.4616165544729788E-2</v>
      </c>
      <c r="H61" s="6" t="s">
        <v>143</v>
      </c>
      <c r="I61" s="10">
        <f>VLOOKUP(B61,'TEI actuel'!$A$3:$B$90,2,FALSE)</f>
        <v>1.1830000000000001</v>
      </c>
      <c r="J61" s="10">
        <f>VLOOKUP(B61,'TEI actuel'!$A$3:$C$90,3,FALSE)</f>
        <v>1.018</v>
      </c>
      <c r="K61" s="10">
        <f>VLOOKUP(B61,'TEI actuel'!$A$3:$D$90,4,FALSE)</f>
        <v>5.3588000000000005</v>
      </c>
      <c r="L61" s="5">
        <f t="shared" si="3"/>
        <v>7.559800000000001</v>
      </c>
      <c r="M61" s="6">
        <f t="shared" si="4"/>
        <v>4.4016764332998906E-2</v>
      </c>
      <c r="N61" s="6" t="s">
        <v>143</v>
      </c>
      <c r="O61" s="6">
        <f>VLOOKUP(N61,'europe ratio'!$U$12:$V$76,2,FALSE)</f>
        <v>1.5808076246761883E-2</v>
      </c>
      <c r="P61" s="6">
        <f>VLOOKUP(N61,'europe ratio'!$U$12:$W$76,3,FALSE)</f>
        <v>1.6855193572392606E-2</v>
      </c>
    </row>
    <row r="62" spans="1:18" ht="12" customHeight="1">
      <c r="A62" s="53" t="s">
        <v>165</v>
      </c>
      <c r="B62" s="79" t="str">
        <f t="shared" si="7"/>
        <v>79</v>
      </c>
      <c r="C62" s="54">
        <f>'proposé intermlédiaire'!C59/'proposé intermlédiaire'!C$72*'proposé intermlédiaire'!I$72</f>
        <v>0</v>
      </c>
      <c r="D62" s="54">
        <f>'proposé intermlédiaire'!D59/'proposé intermlédiaire'!D$72*'proposé intermlédiaire'!J$72</f>
        <v>0</v>
      </c>
      <c r="E62" s="54">
        <f>'proposé intermlédiaire'!E59/'proposé intermlédiaire'!E$72*'proposé intermlédiaire'!K$72</f>
        <v>0</v>
      </c>
      <c r="F62" s="54">
        <f t="shared" si="1"/>
        <v>0</v>
      </c>
      <c r="G62" s="55">
        <f t="shared" si="2"/>
        <v>0</v>
      </c>
      <c r="H62" s="6" t="s">
        <v>144</v>
      </c>
      <c r="J62" s="10"/>
      <c r="K62" s="10"/>
      <c r="L62" s="5">
        <f t="shared" si="3"/>
        <v>0</v>
      </c>
      <c r="M62" s="6">
        <f t="shared" si="4"/>
        <v>0</v>
      </c>
      <c r="N62" s="6" t="s">
        <v>144</v>
      </c>
      <c r="O62" s="6">
        <f>VLOOKUP(N62,'europe ratio'!$U$12:$V$76,2,FALSE)</f>
        <v>3.0476189759038284E-4</v>
      </c>
      <c r="P62" s="6">
        <f>VLOOKUP(N62,'europe ratio'!$U$12:$W$76,3,FALSE)</f>
        <v>3.7904515063661467E-4</v>
      </c>
    </row>
    <row r="63" spans="1:18" ht="12" customHeight="1">
      <c r="A63" s="53" t="s">
        <v>53</v>
      </c>
      <c r="B63" s="79" t="str">
        <f t="shared" ref="B63:B74" si="8">MID(A63:A124,7,2)</f>
        <v>80</v>
      </c>
      <c r="C63" s="54">
        <f>'proposé intermlédiaire'!C60/'proposé intermlédiaire'!C$72*'proposé intermlédiaire'!I$72</f>
        <v>5.1195324615858365E-2</v>
      </c>
      <c r="D63" s="54">
        <f>'proposé intermlédiaire'!D60/'proposé intermlédiaire'!D$72*'proposé intermlédiaire'!J$72</f>
        <v>2.080928417143129E-2</v>
      </c>
      <c r="E63" s="54">
        <f>'proposé intermlédiaire'!E60/'proposé intermlédiaire'!E$72*'proposé intermlédiaire'!K$72</f>
        <v>5.5340689523753435E-2</v>
      </c>
      <c r="F63" s="54">
        <f t="shared" si="1"/>
        <v>0.12734529831104308</v>
      </c>
      <c r="G63" s="55">
        <f t="shared" si="2"/>
        <v>7.4146511609733386E-4</v>
      </c>
      <c r="H63" s="6" t="s">
        <v>145</v>
      </c>
      <c r="I63" s="10">
        <f>VLOOKUP(B63,'TEI actuel'!$A$3:$B$90,2,FALSE)</f>
        <v>4.0797E-2</v>
      </c>
      <c r="J63" s="10">
        <f>VLOOKUP(B63,'TEI actuel'!$A$3:$C$90,3,FALSE)</f>
        <v>3.2743000000000001E-2</v>
      </c>
      <c r="K63" s="10">
        <f>VLOOKUP(B63,'TEI actuel'!$A$3:$D$90,4,FALSE)</f>
        <v>0.25103900000000001</v>
      </c>
      <c r="L63" s="5">
        <f t="shared" si="3"/>
        <v>0.32457900000000001</v>
      </c>
      <c r="M63" s="6">
        <f t="shared" si="4"/>
        <v>1.889853878467744E-3</v>
      </c>
      <c r="N63" s="6" t="s">
        <v>145</v>
      </c>
      <c r="O63" s="6">
        <f>VLOOKUP(N63,'europe ratio'!$U$12:$V$76,2,FALSE)</f>
        <v>1.6135927307820951E-2</v>
      </c>
      <c r="P63" s="6">
        <f>VLOOKUP(N63,'europe ratio'!$U$12:$W$76,3,FALSE)</f>
        <v>1.7515484652329796E-2</v>
      </c>
    </row>
    <row r="64" spans="1:18" ht="12" customHeight="1">
      <c r="A64" s="53" t="s">
        <v>54</v>
      </c>
      <c r="B64" s="79" t="str">
        <f t="shared" si="8"/>
        <v>81</v>
      </c>
      <c r="C64" s="54">
        <f>'proposé intermlédiaire'!C61/'proposé intermlédiaire'!C$72*'proposé intermlédiaire'!I$72</f>
        <v>1.1027666142445991</v>
      </c>
      <c r="D64" s="54">
        <f>'proposé intermlédiaire'!D61/'proposé intermlédiaire'!D$72*'proposé intermlédiaire'!J$72</f>
        <v>0.34057184937820811</v>
      </c>
      <c r="E64" s="54">
        <f>'proposé intermlédiaire'!E61/'proposé intermlédiaire'!E$72*'proposé intermlédiaire'!K$72</f>
        <v>0.68795865099561015</v>
      </c>
      <c r="F64" s="54">
        <f t="shared" si="1"/>
        <v>2.1312971146184174</v>
      </c>
      <c r="G64" s="55">
        <f t="shared" si="2"/>
        <v>1.2409429193597634E-2</v>
      </c>
      <c r="H64" s="6" t="s">
        <v>146</v>
      </c>
      <c r="I64" s="10">
        <f>VLOOKUP(B64,'TEI actuel'!$A$3:$B$90,2,FALSE)</f>
        <v>0.34007199999999999</v>
      </c>
      <c r="J64" s="10">
        <f>VLOOKUP(B64,'TEI actuel'!$A$3:$C$90,3,FALSE)</f>
        <v>0.17027699999999998</v>
      </c>
      <c r="K64" s="10">
        <f>VLOOKUP(B64,'TEI actuel'!$A$3:$D$90,4,FALSE)</f>
        <v>0.67563800000000007</v>
      </c>
      <c r="L64" s="5">
        <f t="shared" si="3"/>
        <v>1.1859869999999999</v>
      </c>
      <c r="M64" s="6">
        <f t="shared" si="4"/>
        <v>6.9053824546946169E-3</v>
      </c>
      <c r="N64" s="6" t="s">
        <v>146</v>
      </c>
      <c r="O64"/>
      <c r="P64" s="6"/>
    </row>
    <row r="65" spans="1:16" ht="12" customHeight="1">
      <c r="A65" s="53" t="s">
        <v>55</v>
      </c>
      <c r="B65" s="79" t="str">
        <f t="shared" si="8"/>
        <v>82</v>
      </c>
      <c r="C65" s="54">
        <f>'proposé intermlédiaire'!C62/'proposé intermlédiaire'!C$72*'proposé intermlédiaire'!I$72</f>
        <v>8.5325875433128598E-2</v>
      </c>
      <c r="D65" s="54">
        <f>'proposé intermlédiaire'!D62/'proposé intermlédiaire'!D$72*'proposé intermlédiaire'!J$72</f>
        <v>0.5390068994627697</v>
      </c>
      <c r="E65" s="54">
        <f>'proposé intermlédiaire'!E62/'proposé intermlédiaire'!E$72*'proposé intermlédiaire'!K$72</f>
        <v>0.22136475728904312</v>
      </c>
      <c r="F65" s="54">
        <f t="shared" si="1"/>
        <v>0.84569753218494148</v>
      </c>
      <c r="G65" s="55">
        <f t="shared" si="2"/>
        <v>4.9240547330859693E-3</v>
      </c>
      <c r="H65" s="6" t="s">
        <v>147</v>
      </c>
      <c r="I65" s="10">
        <f>VLOOKUP(B65,'TEI actuel'!$A$3:$B$90,2,FALSE)</f>
        <v>0.15526499999999999</v>
      </c>
      <c r="J65" s="10">
        <f>VLOOKUP(B65,'TEI actuel'!$A$3:$C$90,3,FALSE)</f>
        <v>0.101548</v>
      </c>
      <c r="K65" s="10">
        <f>VLOOKUP(B65,'TEI actuel'!$A$3:$D$90,4,FALSE)</f>
        <v>1.5264980000000001</v>
      </c>
      <c r="L65" s="5">
        <f t="shared" si="3"/>
        <v>1.7833110000000001</v>
      </c>
      <c r="M65" s="6">
        <f t="shared" si="4"/>
        <v>1.0383287920241886E-2</v>
      </c>
      <c r="N65" s="6" t="s">
        <v>147</v>
      </c>
      <c r="O65"/>
      <c r="P65" s="6"/>
    </row>
    <row r="66" spans="1:16" ht="12" customHeight="1">
      <c r="A66" s="53" t="s">
        <v>56</v>
      </c>
      <c r="B66" s="79" t="str">
        <f t="shared" si="8"/>
        <v>85</v>
      </c>
      <c r="C66" s="54">
        <f>'proposé intermlédiaire'!C63/'proposé intermlédiaire'!C$72*'proposé intermlédiaire'!I$72</f>
        <v>7.1105230600971819E-2</v>
      </c>
      <c r="D66" s="54">
        <f>'proposé intermlédiaire'!D63/'proposé intermlédiaire'!D$72*'proposé intermlédiaire'!J$72</f>
        <v>7.2831489417700013E-2</v>
      </c>
      <c r="E66" s="54">
        <f>'proposé intermlédiaire'!E63/'proposé intermlédiaire'!E$72*'proposé intermlédiaire'!K$72</f>
        <v>0.3659424711043639</v>
      </c>
      <c r="F66" s="54">
        <f t="shared" si="1"/>
        <v>0.5098791911230357</v>
      </c>
      <c r="G66" s="55">
        <f t="shared" si="2"/>
        <v>2.9687600457634807E-3</v>
      </c>
      <c r="H66" s="6" t="s">
        <v>149</v>
      </c>
      <c r="I66" s="10">
        <f>VLOOKUP(B66,'TEI actuel'!$A$3:$B$90,2,FALSE)</f>
        <v>8.1012000000000001E-2</v>
      </c>
      <c r="J66" s="10">
        <f>VLOOKUP(B66,'TEI actuel'!$A$3:$C$90,3,FALSE)</f>
        <v>0.109221</v>
      </c>
      <c r="K66" s="10">
        <f>VLOOKUP(B66,'TEI actuel'!$A$3:$D$90,4,FALSE)</f>
        <v>0.59349600000000002</v>
      </c>
      <c r="L66" s="5">
        <f t="shared" si="3"/>
        <v>0.78372900000000001</v>
      </c>
      <c r="M66" s="6">
        <f t="shared" si="4"/>
        <v>4.5632443575143386E-3</v>
      </c>
      <c r="N66" s="6" t="s">
        <v>149</v>
      </c>
      <c r="O66" s="6">
        <f>VLOOKUP(N66,'europe ratio'!$U$12:$V$76,2,FALSE)</f>
        <v>1.2352749518862029E-3</v>
      </c>
      <c r="P66" s="6">
        <f>VLOOKUP(N66,'europe ratio'!$U$12:$W$76,3,FALSE)</f>
        <v>1.5363632524846116E-3</v>
      </c>
    </row>
    <row r="67" spans="1:16" ht="12" customHeight="1">
      <c r="A67" s="53" t="s">
        <v>57</v>
      </c>
      <c r="B67" s="79" t="str">
        <f t="shared" si="8"/>
        <v>93</v>
      </c>
      <c r="C67" s="54">
        <f>'proposé intermlédiaire'!C64/'proposé intermlédiaire'!C$72*'proposé intermlédiaire'!I$72</f>
        <v>0</v>
      </c>
      <c r="D67" s="54">
        <f>'proposé intermlédiaire'!D64/'proposé intermlédiaire'!D$72*'proposé intermlédiaire'!J$72</f>
        <v>0</v>
      </c>
      <c r="E67" s="54">
        <f>'proposé intermlédiaire'!E64/'proposé intermlédiaire'!E$72*'proposé intermlédiaire'!K$72</f>
        <v>0</v>
      </c>
      <c r="F67" s="54">
        <f t="shared" si="1"/>
        <v>0</v>
      </c>
      <c r="G67" s="55">
        <f t="shared" si="2"/>
        <v>0</v>
      </c>
      <c r="H67" s="6" t="s">
        <v>156</v>
      </c>
      <c r="I67" s="10">
        <f>VLOOKUP(B67,'TEI actuel'!$A$3:$B$90,2,FALSE)</f>
        <v>7.1449999999999994E-3</v>
      </c>
      <c r="J67" s="10">
        <f>VLOOKUP(B67,'TEI actuel'!$A$3:$C$90,3,FALSE)</f>
        <v>8.5310000000000004E-3</v>
      </c>
      <c r="K67" s="10">
        <f>VLOOKUP(B67,'TEI actuel'!$A$3:$D$90,4,FALSE)</f>
        <v>3.9122999999999998E-2</v>
      </c>
      <c r="L67" s="5">
        <f t="shared" si="3"/>
        <v>5.4799E-2</v>
      </c>
      <c r="M67" s="6">
        <f t="shared" si="4"/>
        <v>3.1906593675547061E-4</v>
      </c>
      <c r="N67" s="6" t="s">
        <v>156</v>
      </c>
      <c r="O67" s="6">
        <f>VLOOKUP(N67,'europe ratio'!$U$12:$V$76,2,FALSE)</f>
        <v>2.9817306170449518E-4</v>
      </c>
      <c r="P67" s="6">
        <f>VLOOKUP(N67,'europe ratio'!$U$12:$W$76,3,FALSE)</f>
        <v>3.7085033917680761E-4</v>
      </c>
    </row>
    <row r="68" spans="1:16" ht="12" customHeight="1">
      <c r="A68" s="53" t="s">
        <v>58</v>
      </c>
      <c r="B68" s="79" t="str">
        <f t="shared" si="8"/>
        <v>94</v>
      </c>
      <c r="C68" s="54">
        <f>'proposé intermlédiaire'!C65/'proposé intermlédiaire'!C$72*'proposé intermlédiaire'!I$72</f>
        <v>1.7064773798588128E-2</v>
      </c>
      <c r="D68" s="54">
        <f>'proposé intermlédiaire'!D65/'proposé intermlédiaire'!D$72*'proposé intermlédiaire'!J$72</f>
        <v>2.6014118170062882E-3</v>
      </c>
      <c r="E68" s="54">
        <f>'proposé intermlédiaire'!E65/'proposé intermlédiaire'!E$72*'proposé intermlédiaire'!K$72</f>
        <v>1.106853774355656E-2</v>
      </c>
      <c r="F68" s="54">
        <f t="shared" si="1"/>
        <v>3.0734723359150975E-2</v>
      </c>
      <c r="G68" s="55">
        <f t="shared" si="2"/>
        <v>1.7895223087114267E-4</v>
      </c>
      <c r="H68" s="6" t="s">
        <v>157</v>
      </c>
      <c r="I68" s="10">
        <f>VLOOKUP(B68,'TEI actuel'!$A$3:$B$90,2,FALSE)</f>
        <v>2.1333999999999999E-2</v>
      </c>
      <c r="J68" s="10">
        <f>VLOOKUP(B68,'TEI actuel'!$A$3:$C$90,3,FALSE)</f>
        <v>2.1541000000000001E-2</v>
      </c>
      <c r="K68" s="10">
        <f>VLOOKUP(B68,'TEI actuel'!$A$3:$D$90,4,FALSE)</f>
        <v>6.6159999999999997E-2</v>
      </c>
      <c r="L68" s="5">
        <f t="shared" si="3"/>
        <v>0.10903499999999999</v>
      </c>
      <c r="M68" s="6">
        <f t="shared" si="4"/>
        <v>6.3485381875823894E-4</v>
      </c>
      <c r="N68" s="6" t="s">
        <v>157</v>
      </c>
      <c r="O68" s="6">
        <f>VLOOKUP(N68,'europe ratio'!$U$12:$V$76,2,FALSE)</f>
        <v>1.2071500352761569E-3</v>
      </c>
      <c r="P68" s="6">
        <f>VLOOKUP(N68,'europe ratio'!$U$12:$W$76,3,FALSE)</f>
        <v>1.5000485308441524E-3</v>
      </c>
    </row>
    <row r="69" spans="1:16" ht="12" customHeight="1">
      <c r="A69" s="53" t="s">
        <v>59</v>
      </c>
      <c r="B69" s="79" t="str">
        <f t="shared" si="8"/>
        <v>95</v>
      </c>
      <c r="C69" s="54">
        <f>'proposé intermlédiaire'!C66/'proposé intermlédiaire'!C$72*'proposé intermlédiaire'!I$72</f>
        <v>5.9727711515152423E-2</v>
      </c>
      <c r="D69" s="54">
        <f>'proposé intermlédiaire'!D66/'proposé intermlédiaire'!D$72*'proposé intermlédiaire'!J$72</f>
        <v>3.1213926257146939E-2</v>
      </c>
      <c r="E69" s="54">
        <f>'proposé intermlédiaire'!E66/'proposé intermlédiaire'!E$72*'proposé intermlédiaire'!K$72</f>
        <v>0.11068237864452156</v>
      </c>
      <c r="F69" s="54">
        <f t="shared" si="1"/>
        <v>0.20162401641682093</v>
      </c>
      <c r="G69" s="55">
        <f t="shared" si="2"/>
        <v>1.1739512704690475E-3</v>
      </c>
      <c r="H69" s="6" t="s">
        <v>158</v>
      </c>
      <c r="I69" s="10">
        <f>VLOOKUP(B69,'TEI actuel'!$A$3:$B$90,2,FALSE)</f>
        <v>1.3398999999999999E-2</v>
      </c>
      <c r="J69" s="10">
        <f>VLOOKUP(B69,'TEI actuel'!$A$3:$C$90,3,FALSE)</f>
        <v>2.0757999999999999E-2</v>
      </c>
      <c r="K69" s="10">
        <f>VLOOKUP(B69,'TEI actuel'!$A$3:$D$90,4,FALSE)</f>
        <v>5.4077E-2</v>
      </c>
      <c r="L69" s="5">
        <f t="shared" si="3"/>
        <v>8.8234000000000007E-2</v>
      </c>
      <c r="M69" s="6">
        <f t="shared" si="4"/>
        <v>5.1374046722900413E-4</v>
      </c>
      <c r="N69" s="6" t="s">
        <v>158</v>
      </c>
      <c r="O69" s="6">
        <f>VLOOKUP(N69,'europe ratio'!$U$12:$V$76,2,FALSE)</f>
        <v>3.4982953504985383E-4</v>
      </c>
      <c r="P69" s="6">
        <f>VLOOKUP(N69,'europe ratio'!$U$12:$W$76,3,FALSE)</f>
        <v>4.3509766102169437E-4</v>
      </c>
    </row>
    <row r="70" spans="1:16" ht="12" customHeight="1">
      <c r="A70" s="53" t="s">
        <v>60</v>
      </c>
      <c r="B70" s="79" t="str">
        <f t="shared" si="8"/>
        <v>96</v>
      </c>
      <c r="C70" s="54">
        <f>'proposé intermlédiaire'!C67/'proposé intermlédiaire'!C$72*'proposé intermlédiaire'!I$72</f>
        <v>0</v>
      </c>
      <c r="D70" s="54">
        <f>'proposé intermlédiaire'!D67/'proposé intermlédiaire'!D$72*'proposé intermlédiaire'!J$72</f>
        <v>0</v>
      </c>
      <c r="E70" s="54">
        <f>'proposé intermlédiaire'!E67/'proposé intermlédiaire'!E$72*'proposé intermlédiaire'!K$72</f>
        <v>0</v>
      </c>
      <c r="F70" s="54">
        <f t="shared" si="1"/>
        <v>0</v>
      </c>
      <c r="G70" s="55">
        <f t="shared" si="2"/>
        <v>0</v>
      </c>
      <c r="H70" s="6" t="s">
        <v>159</v>
      </c>
      <c r="I70" s="10">
        <f>VLOOKUP(B70,'TEI actuel'!$A$3:$B$90,2,FALSE)</f>
        <v>2.8850999999999998E-2</v>
      </c>
      <c r="J70" s="10">
        <f>VLOOKUP(B70,'TEI actuel'!$A$3:$C$90,3,FALSE)</f>
        <v>3.5470000000000002E-2</v>
      </c>
      <c r="K70" s="10">
        <f>VLOOKUP(B70,'TEI actuel'!$A$3:$D$90,4,FALSE)</f>
        <v>0.17874899999999999</v>
      </c>
      <c r="L70" s="5">
        <f t="shared" si="3"/>
        <v>0.24307000000000001</v>
      </c>
      <c r="M70" s="6">
        <f t="shared" si="4"/>
        <v>1.4152695714730605E-3</v>
      </c>
      <c r="N70" s="6" t="s">
        <v>159</v>
      </c>
      <c r="O70" s="6">
        <f>VLOOKUP(N70,'europe ratio'!$U$12:$V$76,2,FALSE)</f>
        <v>3.2836875530724849E-4</v>
      </c>
      <c r="P70" s="6">
        <f>VLOOKUP(N70,'europe ratio'!$U$12:$W$76,3,FALSE)</f>
        <v>4.0840598940975153E-4</v>
      </c>
    </row>
    <row r="71" spans="1:16" ht="12" customHeight="1">
      <c r="A71" s="53" t="s">
        <v>62</v>
      </c>
      <c r="B71" s="79" t="str">
        <f t="shared" si="8"/>
        <v>ce</v>
      </c>
      <c r="C71" s="54">
        <f>'proposé intermlédiaire'!C68/'proposé intermlédiaire'!C$72*'proposé intermlédiaire'!I$72</f>
        <v>0.26590850200968702</v>
      </c>
      <c r="D71" s="54">
        <f>'proposé intermlédiaire'!D68/'proposé intermlédiaire'!D$72*'proposé intermlédiaire'!J$72</f>
        <v>0.30158886905087506</v>
      </c>
      <c r="E71" s="54">
        <f>'proposé intermlédiaire'!E68/'proposé intermlédiaire'!E$72*'proposé intermlédiaire'!K$72</f>
        <v>0.30893945174519682</v>
      </c>
      <c r="F71" s="54">
        <f t="shared" si="1"/>
        <v>0.87643682280575885</v>
      </c>
      <c r="G71" s="55">
        <f t="shared" si="2"/>
        <v>5.1030335567347537E-3</v>
      </c>
      <c r="H71" s="3" t="s">
        <v>62</v>
      </c>
      <c r="I71" s="8">
        <f>'TEI actuel'!B44+'TEI actuel'!B45</f>
        <v>0.26505499999999999</v>
      </c>
      <c r="J71" s="8">
        <f>'TEI actuel'!C44+'TEI actuel'!C45</f>
        <v>0.30003399999999997</v>
      </c>
      <c r="K71" s="8">
        <f>'TEI actuel'!D44+'TEI actuel'!D45</f>
        <v>0.30906400000000001</v>
      </c>
      <c r="L71" s="5">
        <f t="shared" ref="L71:L75" si="9">SUM(I71:K71)</f>
        <v>0.87415299999999996</v>
      </c>
      <c r="M71" s="6">
        <f t="shared" si="4"/>
        <v>5.0897360501579387E-3</v>
      </c>
      <c r="N71" s="3" t="s">
        <v>62</v>
      </c>
      <c r="O71" s="6">
        <f>'europe ratio'!V40</f>
        <v>2.1783726827240679E-3</v>
      </c>
      <c r="P71" s="6">
        <f>'europe ratio'!W40</f>
        <v>2.7093334442208393E-3</v>
      </c>
    </row>
    <row r="72" spans="1:16" ht="12" customHeight="1">
      <c r="A72" s="53" t="s">
        <v>63</v>
      </c>
      <c r="B72" s="79" t="str">
        <f t="shared" si="8"/>
        <v>or</v>
      </c>
      <c r="C72" s="54">
        <f>'proposé intermlédiaire'!C69/'proposé intermlédiaire'!C$72*'proposé intermlédiaire'!I$72</f>
        <v>5.3908031749978429E-2</v>
      </c>
      <c r="D72" s="54">
        <f>'proposé intermlédiaire'!D69/'proposé intermlédiaire'!D$72*'proposé intermlédiaire'!J$72</f>
        <v>7.7441255489102953E-2</v>
      </c>
      <c r="E72" s="54">
        <f>'proposé intermlédiaire'!E69/'proposé intermlédiaire'!E$72*'proposé intermlédiaire'!K$72</f>
        <v>0.31132648941625374</v>
      </c>
      <c r="F72" s="54">
        <f t="shared" si="1"/>
        <v>0.44267577665533508</v>
      </c>
      <c r="G72" s="55">
        <f t="shared" si="2"/>
        <v>2.5774696866273095E-3</v>
      </c>
      <c r="H72" s="3" t="s">
        <v>63</v>
      </c>
      <c r="I72" s="8">
        <f>SUM('TEI actuel'!B46:B48)</f>
        <v>5.3735000000000005E-2</v>
      </c>
      <c r="J72" s="8">
        <f>SUM('TEI actuel'!C46:C48)</f>
        <v>7.7041999999999999E-2</v>
      </c>
      <c r="K72" s="8">
        <f>SUM('TEI actuel'!D46:D48)</f>
        <v>0.31145200000000001</v>
      </c>
      <c r="L72" s="5">
        <f t="shared" si="9"/>
        <v>0.44222899999999998</v>
      </c>
      <c r="M72" s="6">
        <f t="shared" si="4"/>
        <v>2.574868339667421E-3</v>
      </c>
      <c r="N72" s="3" t="s">
        <v>63</v>
      </c>
      <c r="O72" s="6">
        <f>SUM('europe ratio'!V42:V44)</f>
        <v>7.6355948304558411E-3</v>
      </c>
      <c r="P72" s="6">
        <f>SUM('europe ratio'!W42:W44)</f>
        <v>8.1658720684803406E-3</v>
      </c>
    </row>
    <row r="73" spans="1:16" ht="12" customHeight="1">
      <c r="A73" s="53" t="s">
        <v>64</v>
      </c>
      <c r="B73" s="79" t="str">
        <f t="shared" si="8"/>
        <v>ie</v>
      </c>
      <c r="C73" s="54">
        <f>'proposé intermlédiaire'!C70/'proposé intermlédiaire'!C$72*'proposé intermlédiaire'!I$72</f>
        <v>1.0589640185012743</v>
      </c>
      <c r="D73" s="54">
        <f>'proposé intermlédiaire'!D70/'proposé intermlédiaire'!D$72*'proposé intermlédiaire'!J$72</f>
        <v>0.56492452013111971</v>
      </c>
      <c r="E73" s="54">
        <f>'proposé intermlédiaire'!E70/'proposé intermlédiaire'!E$72*'proposé intermlédiaire'!K$72</f>
        <v>3.3703102668905984</v>
      </c>
      <c r="F73" s="54">
        <f t="shared" si="1"/>
        <v>4.9941988055229922</v>
      </c>
      <c r="G73" s="55">
        <f t="shared" si="2"/>
        <v>2.9078609467823233E-2</v>
      </c>
      <c r="H73" s="3" t="s">
        <v>64</v>
      </c>
      <c r="I73" s="8">
        <f>SUM('TEI actuel'!B59:B61)</f>
        <v>1.0555650000000001</v>
      </c>
      <c r="J73" s="8">
        <f>SUM('TEI actuel'!C59:C61)</f>
        <v>0.56201199999999996</v>
      </c>
      <c r="K73" s="8">
        <f>SUM('TEI actuel'!D59:D61)</f>
        <v>3.3716689999999998</v>
      </c>
      <c r="L73" s="5">
        <f t="shared" si="9"/>
        <v>4.9892459999999996</v>
      </c>
      <c r="M73" s="6">
        <f t="shared" si="4"/>
        <v>2.9049771869805736E-2</v>
      </c>
      <c r="N73" s="3" t="s">
        <v>64</v>
      </c>
      <c r="O73" s="6">
        <f>SUM('europe ratio'!V52:V54)</f>
        <v>2.5166538709904995E-2</v>
      </c>
      <c r="P73" s="6">
        <f>SUM('europe ratio'!W52:W54)</f>
        <v>2.4410001964062171E-2</v>
      </c>
    </row>
    <row r="74" spans="1:16" ht="12" customHeight="1">
      <c r="A74" s="53" t="s">
        <v>65</v>
      </c>
      <c r="B74" s="79" t="str">
        <f t="shared" si="8"/>
        <v xml:space="preserve"> (</v>
      </c>
      <c r="C74" s="54">
        <f>'proposé intermlédiaire'!C71/'proposé intermlédiaire'!C$72*'proposé intermlédiaire'!I$72</f>
        <v>5.626058287035992E-2</v>
      </c>
      <c r="D74" s="54">
        <f>'proposé intermlédiaire'!D71/'proposé intermlédiaire'!D$72*'proposé intermlédiaire'!J$72</f>
        <v>8.6714062294312763E-2</v>
      </c>
      <c r="E74" s="54">
        <f>'proposé intermlédiaire'!E71/'proposé intermlédiaire'!E$72*'proposé intermlédiaire'!K$72</f>
        <v>0.34519683466168594</v>
      </c>
      <c r="F74" s="54">
        <f t="shared" ref="F74:F76" si="10">SUM(C74:E74)</f>
        <v>0.48817147982635861</v>
      </c>
      <c r="G74" s="55">
        <f t="shared" ref="G74" si="11">F74/F$75</f>
        <v>2.8423673882388618E-3</v>
      </c>
      <c r="H74" s="3" t="s">
        <v>65</v>
      </c>
      <c r="I74" s="8">
        <f>SUM('TEI actuel'!B78:B82)+'TEI actuel'!B55+'TEI actuel'!B72</f>
        <v>5.6080000000000005E-2</v>
      </c>
      <c r="J74" s="8">
        <f>SUM('TEI actuel'!C78:C82)+'TEI actuel'!C55+'TEI actuel'!C72</f>
        <v>8.6266999999999996E-2</v>
      </c>
      <c r="K74" s="8">
        <f>SUM('TEI actuel'!D78:D82)+'TEI actuel'!D55+'TEI actuel'!D72</f>
        <v>0.34533600000000003</v>
      </c>
      <c r="L74" s="5">
        <f t="shared" si="9"/>
        <v>0.48768300000000003</v>
      </c>
      <c r="M74" s="6">
        <f t="shared" ref="M74" si="12">L74/L$75</f>
        <v>2.8395232255099215E-3</v>
      </c>
      <c r="N74" s="3" t="s">
        <v>65</v>
      </c>
      <c r="O74" s="6">
        <f>SUM('europe ratio'!V68:V70)+'europe ratio'!V66+'europe ratio'!V59+'europe ratio'!V64</f>
        <v>6.9208755640455342E-3</v>
      </c>
      <c r="P74" s="6">
        <f>SUM('europe ratio'!W68:W70)+'europe ratio'!W66+'europe ratio'!W59+'europe ratio'!W64</f>
        <v>6.8654023173030316E-3</v>
      </c>
    </row>
    <row r="75" spans="1:16" ht="12" customHeight="1">
      <c r="A75" s="53" t="s">
        <v>61</v>
      </c>
      <c r="B75" s="79"/>
      <c r="C75" s="54">
        <f>SUM(C3:C74)</f>
        <v>29.781058999999996</v>
      </c>
      <c r="D75" s="54">
        <f t="shared" ref="D75:E75" si="13">SUM(D3:D74)</f>
        <v>26.902634999999997</v>
      </c>
      <c r="E75" s="54">
        <f t="shared" si="13"/>
        <v>115.06450500000011</v>
      </c>
      <c r="F75" s="82">
        <f t="shared" si="10"/>
        <v>171.74819900000011</v>
      </c>
      <c r="G75" s="6">
        <f>SUM(G3:G74)</f>
        <v>1</v>
      </c>
      <c r="H75" s="6"/>
      <c r="I75" s="10">
        <f>SUM(I2:I74)</f>
        <v>29.781059000000003</v>
      </c>
      <c r="J75" s="10">
        <f>SUM(J2:J74)</f>
        <v>26.902634999999997</v>
      </c>
      <c r="K75" s="10">
        <f>SUM(K2:K74)</f>
        <v>115.06450500000007</v>
      </c>
      <c r="L75" s="10">
        <f t="shared" si="9"/>
        <v>171.74819900000006</v>
      </c>
      <c r="M75" s="6">
        <f>SUM(M3:M74)</f>
        <v>0.99999999999999978</v>
      </c>
      <c r="N75" s="6"/>
      <c r="O75" s="6">
        <f>SUM(O3:O74)</f>
        <v>1.000222646177207</v>
      </c>
      <c r="P75" s="6">
        <f>SUM(P3:P74)</f>
        <v>1.0002769143861001</v>
      </c>
    </row>
    <row r="76" spans="1:16" ht="12" customHeight="1" thickBot="1">
      <c r="A76" s="59" t="s">
        <v>71</v>
      </c>
      <c r="B76" s="71"/>
      <c r="C76" s="60">
        <v>29.787386999999999</v>
      </c>
      <c r="D76" s="60">
        <v>26.911103000000001</v>
      </c>
      <c r="E76" s="60">
        <v>115.064504</v>
      </c>
      <c r="F76" s="60">
        <f t="shared" si="10"/>
        <v>171.76299399999999</v>
      </c>
      <c r="G76" s="61"/>
      <c r="I76" s="10">
        <f>I75-'TEI actuel'!B93</f>
        <v>-6.3279999999963366E-3</v>
      </c>
      <c r="J76" s="10">
        <f>J75-'TEI actuel'!C93</f>
        <v>-8.4680000000041389E-3</v>
      </c>
      <c r="K76" s="10">
        <f>K75-'TEI actuel'!D93</f>
        <v>1.0000000685295163E-6</v>
      </c>
    </row>
    <row r="77" spans="1:16" ht="12" customHeight="1">
      <c r="C77" s="5"/>
    </row>
    <row r="78" spans="1:16" ht="12" customHeight="1">
      <c r="A78" s="76" t="s">
        <v>283</v>
      </c>
      <c r="B78" s="76"/>
      <c r="C78" s="76"/>
      <c r="D78" s="76"/>
      <c r="E78" s="76"/>
      <c r="F78" s="76"/>
      <c r="G78" s="13">
        <f>SUM(G40:G74)</f>
        <v>0.25249634880113003</v>
      </c>
      <c r="H78" s="76" t="s">
        <v>263</v>
      </c>
      <c r="I78" s="77"/>
      <c r="J78" s="77"/>
      <c r="K78" s="77"/>
      <c r="L78" s="76"/>
      <c r="M78" s="13">
        <f>SUM(M40:M74)</f>
        <v>0.25275334619374951</v>
      </c>
      <c r="N78" s="76"/>
      <c r="O78" s="13">
        <f>SUM(O40:O74)</f>
        <v>0.22860817007178488</v>
      </c>
      <c r="P78" s="13">
        <f>SUM(P40:P74)</f>
        <v>0.25000710899894135</v>
      </c>
    </row>
    <row r="79" spans="1:16" ht="12" customHeight="1">
      <c r="A79" s="76" t="s">
        <v>293</v>
      </c>
      <c r="B79" s="76"/>
      <c r="C79" s="76"/>
      <c r="D79" s="76"/>
      <c r="E79" s="76"/>
      <c r="F79" s="76"/>
      <c r="G79" s="13">
        <f>G39</f>
        <v>0.28230480450777445</v>
      </c>
      <c r="H79" s="76" t="s">
        <v>263</v>
      </c>
      <c r="I79" s="77"/>
      <c r="J79" s="77"/>
      <c r="K79" s="77"/>
      <c r="L79" s="76"/>
      <c r="M79" s="13">
        <f>M39</f>
        <v>0.2766547030865808</v>
      </c>
      <c r="N79" s="76"/>
      <c r="O79" s="13">
        <f>O39</f>
        <v>0.32980495210316346</v>
      </c>
      <c r="P79" s="13">
        <f>P39</f>
        <v>0.27846361520686808</v>
      </c>
    </row>
    <row r="80" spans="1:16" ht="12" customHeight="1">
      <c r="A80" s="76" t="s">
        <v>285</v>
      </c>
      <c r="B80" s="76"/>
      <c r="C80" s="76"/>
      <c r="D80" s="76"/>
      <c r="E80" s="76"/>
      <c r="F80" s="76"/>
      <c r="G80" s="13">
        <f>SUM(G3:G38)</f>
        <v>0.46519884669109512</v>
      </c>
      <c r="H80" s="76" t="s">
        <v>263</v>
      </c>
      <c r="I80" s="77"/>
      <c r="J80" s="77"/>
      <c r="K80" s="77"/>
      <c r="L80" s="76"/>
      <c r="M80" s="13">
        <f>SUM(M3:M38)</f>
        <v>0.47059195071966936</v>
      </c>
      <c r="N80" s="76"/>
      <c r="O80" s="13">
        <f>SUM(O3:O38)</f>
        <v>0.44180952400225848</v>
      </c>
      <c r="P80" s="13">
        <f>SUM(P3:P38)</f>
        <v>0.47180619018029096</v>
      </c>
    </row>
    <row r="81" spans="1:13" ht="12" customHeight="1">
      <c r="I81"/>
      <c r="J81"/>
      <c r="K81"/>
    </row>
    <row r="82" spans="1:13" ht="12" customHeight="1">
      <c r="I82"/>
      <c r="J82"/>
      <c r="K82"/>
    </row>
    <row r="83" spans="1:13" ht="12" customHeight="1">
      <c r="A83" s="3" t="s">
        <v>295</v>
      </c>
      <c r="G83" s="6">
        <f>SUM(G60:G65)</f>
        <v>8.7026173404566726E-2</v>
      </c>
      <c r="M83" s="6">
        <f>SUM(M60:M65)</f>
        <v>8.2747313117385271E-2</v>
      </c>
    </row>
    <row r="84" spans="1:13" ht="12" customHeight="1">
      <c r="I84"/>
    </row>
    <row r="85" spans="1:13" ht="12" customHeight="1">
      <c r="I85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8"/>
  <dimension ref="A1:Q83"/>
  <sheetViews>
    <sheetView topLeftCell="A37" workbookViewId="0">
      <selection activeCell="G67" sqref="G67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7" ht="12" customHeight="1" thickBot="1">
      <c r="D1" s="3" t="s">
        <v>289</v>
      </c>
      <c r="J1" s="3" t="s">
        <v>72</v>
      </c>
      <c r="O1" s="49" t="s">
        <v>73</v>
      </c>
      <c r="P1" s="49"/>
      <c r="Q1" s="49"/>
    </row>
    <row r="2" spans="1:17" ht="12" customHeight="1">
      <c r="A2" s="50"/>
      <c r="B2" s="78"/>
      <c r="C2" s="51" t="s">
        <v>67</v>
      </c>
      <c r="D2" s="51" t="s">
        <v>68</v>
      </c>
      <c r="E2" s="51" t="s">
        <v>69</v>
      </c>
      <c r="F2" s="51" t="s">
        <v>70</v>
      </c>
      <c r="G2" s="52" t="s">
        <v>74</v>
      </c>
      <c r="H2" s="4"/>
      <c r="I2" s="11" t="s">
        <v>67</v>
      </c>
      <c r="J2" s="4" t="s">
        <v>68</v>
      </c>
      <c r="K2" s="4" t="s">
        <v>69</v>
      </c>
      <c r="L2" s="4" t="s">
        <v>70</v>
      </c>
      <c r="M2" s="4" t="s">
        <v>74</v>
      </c>
      <c r="N2" s="4"/>
      <c r="P2" s="3" t="s">
        <v>264</v>
      </c>
    </row>
    <row r="3" spans="1:17" ht="12" customHeight="1">
      <c r="A3" s="53" t="s">
        <v>0</v>
      </c>
      <c r="B3" s="79" t="str">
        <f t="shared" ref="B3:B14" si="0">MID(A3:A67,7,2)</f>
        <v>01</v>
      </c>
      <c r="C3" s="54">
        <v>0</v>
      </c>
      <c r="D3" s="54">
        <v>0</v>
      </c>
      <c r="E3" s="54">
        <v>0.197633</v>
      </c>
      <c r="F3" s="54">
        <f>SUM(C3:E3)</f>
        <v>0.197633</v>
      </c>
      <c r="G3" s="55">
        <f t="shared" ref="G3:G34" si="1">F3/F$72</f>
        <v>1.150662197901684E-3</v>
      </c>
      <c r="H3" s="6" t="s">
        <v>78</v>
      </c>
      <c r="I3" s="10">
        <f>VLOOKUP(B3,'TEI actuel'!$A$3:$B$90,2,FALSE)</f>
        <v>0</v>
      </c>
      <c r="J3" s="10">
        <f>VLOOKUP(B3,'TEI actuel'!$A$3:$C$90,3,FALSE)</f>
        <v>0</v>
      </c>
      <c r="K3" s="10">
        <f>VLOOKUP(B3,'TEI actuel'!$A$3:$D$90,4,FALSE)</f>
        <v>0</v>
      </c>
      <c r="L3" s="5">
        <f>SUM(I3:K3)</f>
        <v>0</v>
      </c>
      <c r="M3" s="6">
        <f t="shared" ref="M3:M34" si="2">L3/L$72</f>
        <v>0</v>
      </c>
      <c r="N3" s="6" t="s">
        <v>78</v>
      </c>
      <c r="O3" s="6">
        <f>VLOOKUP(N3,'europe ratio'!$U$12:$V$76,2,FALSE)</f>
        <v>4.069923926712755E-4</v>
      </c>
      <c r="P3" s="88">
        <f>'proposé final'!P3</f>
        <v>5.0619350387227674E-4</v>
      </c>
    </row>
    <row r="4" spans="1:17" ht="12" customHeight="1">
      <c r="A4" s="53" t="s">
        <v>1</v>
      </c>
      <c r="B4" s="79" t="str">
        <f t="shared" si="0"/>
        <v>02</v>
      </c>
      <c r="C4" s="54">
        <v>0</v>
      </c>
      <c r="D4" s="54">
        <v>0</v>
      </c>
      <c r="E4" s="54">
        <v>0</v>
      </c>
      <c r="F4" s="54">
        <f t="shared" ref="F4:F70" si="3">SUM(C4:E4)</f>
        <v>0</v>
      </c>
      <c r="G4" s="55">
        <f t="shared" si="1"/>
        <v>0</v>
      </c>
      <c r="H4" s="6" t="s">
        <v>79</v>
      </c>
      <c r="I4" s="10">
        <f>VLOOKUP(B4,'TEI actuel'!$A$3:$B$90,2,FALSE)</f>
        <v>0</v>
      </c>
      <c r="J4" s="10">
        <f>VLOOKUP(B4,'TEI actuel'!$A$3:$C$90,3,FALSE)</f>
        <v>0</v>
      </c>
      <c r="K4" s="10">
        <f>VLOOKUP(B4,'TEI actuel'!$A$3:$D$90,4,FALSE)</f>
        <v>0.16264099999999998</v>
      </c>
      <c r="L4" s="5">
        <f t="shared" ref="L4:L67" si="4">SUM(I4:K4)</f>
        <v>0.16264099999999998</v>
      </c>
      <c r="M4" s="6">
        <f t="shared" si="2"/>
        <v>9.4697354002530143E-4</v>
      </c>
      <c r="N4" s="6" t="s">
        <v>79</v>
      </c>
      <c r="O4" s="6">
        <f>VLOOKUP(N4,'europe ratio'!$U$12:$V$76,2,FALSE)</f>
        <v>3.4676102005156898E-4</v>
      </c>
      <c r="P4" s="88">
        <f>'proposé final'!P4</f>
        <v>4.3128122025612702E-4</v>
      </c>
    </row>
    <row r="5" spans="1:17" ht="12" customHeight="1">
      <c r="A5" s="53" t="s">
        <v>2</v>
      </c>
      <c r="B5" s="79" t="str">
        <f t="shared" si="0"/>
        <v>03</v>
      </c>
      <c r="C5" s="54">
        <v>0</v>
      </c>
      <c r="D5" s="54">
        <v>0</v>
      </c>
      <c r="E5" s="54">
        <v>0</v>
      </c>
      <c r="F5" s="54">
        <f t="shared" si="3"/>
        <v>0</v>
      </c>
      <c r="G5" s="55">
        <f t="shared" si="1"/>
        <v>0</v>
      </c>
      <c r="H5" s="6" t="s">
        <v>80</v>
      </c>
      <c r="I5" s="10">
        <f>VLOOKUP(B5,'TEI actuel'!$A$3:$B$90,2,FALSE)</f>
        <v>8.294000000000001E-3</v>
      </c>
      <c r="J5" s="10">
        <f>VLOOKUP(B5,'TEI actuel'!$A$3:$C$90,3,FALSE)</f>
        <v>6.6742999999999997E-2</v>
      </c>
      <c r="K5" s="10">
        <f>VLOOKUP(B5,'TEI actuel'!$A$3:$D$90,4,FALSE)</f>
        <v>6.5272999999999998E-2</v>
      </c>
      <c r="L5" s="5">
        <f t="shared" si="4"/>
        <v>0.14030999999999999</v>
      </c>
      <c r="M5" s="6">
        <f t="shared" si="2"/>
        <v>8.169517981379237E-4</v>
      </c>
      <c r="N5" s="6" t="s">
        <v>80</v>
      </c>
      <c r="O5" s="6">
        <f>VLOOKUP(N5,'europe ratio'!$U$12:$V$76,2,FALSE)</f>
        <v>1.3601239793010781E-4</v>
      </c>
      <c r="P5" s="88">
        <f>'proposé final'!P5</f>
        <v>1.6916432227744396E-4</v>
      </c>
    </row>
    <row r="6" spans="1:17" ht="12" customHeight="1">
      <c r="A6" s="53" t="s">
        <v>3</v>
      </c>
      <c r="B6" s="79" t="str">
        <f t="shared" si="0"/>
        <v>05</v>
      </c>
      <c r="C6" s="54">
        <v>0</v>
      </c>
      <c r="D6" s="54">
        <v>4.1667000000000003E-2</v>
      </c>
      <c r="E6" s="54">
        <v>0</v>
      </c>
      <c r="F6" s="54">
        <f t="shared" si="3"/>
        <v>4.1667000000000003E-2</v>
      </c>
      <c r="G6" s="55">
        <f t="shared" si="1"/>
        <v>2.4259431269053991E-4</v>
      </c>
      <c r="H6" s="6" t="s">
        <v>81</v>
      </c>
      <c r="I6" s="10">
        <f>VLOOKUP(B6,'TEI actuel'!$A$3:$B$90,2,FALSE)</f>
        <v>0</v>
      </c>
      <c r="J6" s="10">
        <f>VLOOKUP(B6,'TEI actuel'!$A$3:$C$90,3,FALSE)</f>
        <v>0</v>
      </c>
      <c r="K6" s="10">
        <f>VLOOKUP(B6,'TEI actuel'!$A$3:$D$90,4,FALSE)</f>
        <v>0</v>
      </c>
      <c r="L6" s="5">
        <f t="shared" si="4"/>
        <v>0</v>
      </c>
      <c r="M6" s="6">
        <f t="shared" si="2"/>
        <v>0</v>
      </c>
      <c r="N6" s="6" t="s">
        <v>81</v>
      </c>
      <c r="O6" s="6">
        <f>VLOOKUP(N6,'europe ratio'!$U$12:$V$76,2,FALSE)</f>
        <v>1.4266467489295376E-2</v>
      </c>
      <c r="P6" s="88">
        <f>'proposé final'!P6</f>
        <v>1.4365937643361642E-2</v>
      </c>
    </row>
    <row r="7" spans="1:17" ht="12" customHeight="1">
      <c r="A7" s="53" t="s">
        <v>4</v>
      </c>
      <c r="B7" s="79" t="str">
        <f t="shared" si="0"/>
        <v>06</v>
      </c>
      <c r="C7" s="54">
        <v>0</v>
      </c>
      <c r="D7" s="54">
        <v>3.5869999999999999E-2</v>
      </c>
      <c r="E7" s="54">
        <v>0</v>
      </c>
      <c r="F7" s="54">
        <f t="shared" si="3"/>
        <v>3.5869999999999999E-2</v>
      </c>
      <c r="G7" s="55">
        <f t="shared" si="1"/>
        <v>2.0884292116566265E-4</v>
      </c>
      <c r="H7" s="6" t="s">
        <v>82</v>
      </c>
      <c r="I7" s="10">
        <f>VLOOKUP(B7,'TEI actuel'!$A$3:$B$90,2,FALSE)</f>
        <v>0</v>
      </c>
      <c r="J7" s="10">
        <f>VLOOKUP(B7,'TEI actuel'!$A$3:$C$90,3,FALSE)</f>
        <v>0</v>
      </c>
      <c r="K7" s="10">
        <f>VLOOKUP(B7,'TEI actuel'!$A$3:$D$90,4,FALSE)</f>
        <v>0</v>
      </c>
      <c r="L7" s="5">
        <f t="shared" si="4"/>
        <v>0</v>
      </c>
      <c r="M7" s="6">
        <f t="shared" si="2"/>
        <v>0</v>
      </c>
      <c r="N7" s="6" t="s">
        <v>82</v>
      </c>
      <c r="O7"/>
      <c r="P7" s="88">
        <f>'proposé final'!P7</f>
        <v>0</v>
      </c>
    </row>
    <row r="8" spans="1:17" ht="12" customHeight="1">
      <c r="A8" s="53" t="s">
        <v>5</v>
      </c>
      <c r="B8" s="79" t="str">
        <f t="shared" si="0"/>
        <v>07</v>
      </c>
      <c r="C8" s="54">
        <v>2.0265999999999999E-2</v>
      </c>
      <c r="D8" s="54">
        <v>0.189217</v>
      </c>
      <c r="E8" s="54">
        <v>0.45757500000000001</v>
      </c>
      <c r="F8" s="54">
        <f t="shared" si="3"/>
        <v>0.66705800000000004</v>
      </c>
      <c r="G8" s="55">
        <f t="shared" si="1"/>
        <v>3.8837563787823977E-3</v>
      </c>
      <c r="H8" s="6" t="s">
        <v>83</v>
      </c>
      <c r="I8" s="10">
        <f>VLOOKUP(B8,'TEI actuel'!$A$3:$B$90,2,FALSE)</f>
        <v>0</v>
      </c>
      <c r="J8" s="10">
        <f>VLOOKUP(B8,'TEI actuel'!$A$3:$C$90,3,FALSE)</f>
        <v>2.1401E-2</v>
      </c>
      <c r="K8" s="10">
        <f>VLOOKUP(B8,'TEI actuel'!$A$3:$D$90,4,FALSE)</f>
        <v>0</v>
      </c>
      <c r="L8" s="5">
        <f t="shared" si="4"/>
        <v>2.1401E-2</v>
      </c>
      <c r="M8" s="6">
        <f t="shared" si="2"/>
        <v>1.2460683794419291E-4</v>
      </c>
      <c r="N8" s="6" t="s">
        <v>83</v>
      </c>
      <c r="O8"/>
      <c r="P8" s="88">
        <f>'proposé final'!P8</f>
        <v>0</v>
      </c>
    </row>
    <row r="9" spans="1:17" ht="12" customHeight="1">
      <c r="A9" s="53" t="s">
        <v>6</v>
      </c>
      <c r="B9" s="79" t="str">
        <f t="shared" si="0"/>
        <v>08</v>
      </c>
      <c r="C9" s="54">
        <v>0.60767700000000002</v>
      </c>
      <c r="D9" s="54">
        <v>0.29271999999999998</v>
      </c>
      <c r="E9" s="54">
        <v>1.3557319999999999</v>
      </c>
      <c r="F9" s="54">
        <f t="shared" si="3"/>
        <v>2.2561290000000001</v>
      </c>
      <c r="G9" s="56">
        <f t="shared" si="1"/>
        <v>1.3135672452929058E-2</v>
      </c>
      <c r="H9" s="6" t="s">
        <v>84</v>
      </c>
      <c r="I9" s="10">
        <f>VLOOKUP(B9,'TEI actuel'!$A$3:$B$90,2,FALSE)</f>
        <v>0.17410400000000001</v>
      </c>
      <c r="J9" s="10">
        <f>VLOOKUP(B9,'TEI actuel'!$A$3:$C$90,3,FALSE)</f>
        <v>0.224159</v>
      </c>
      <c r="K9" s="10">
        <f>VLOOKUP(B9,'TEI actuel'!$A$3:$D$90,4,FALSE)</f>
        <v>1.0366169999999999</v>
      </c>
      <c r="L9" s="5">
        <f t="shared" si="4"/>
        <v>1.4348799999999999</v>
      </c>
      <c r="M9" s="6">
        <f t="shared" si="2"/>
        <v>8.3545563118248446E-3</v>
      </c>
      <c r="N9" s="6" t="s">
        <v>84</v>
      </c>
      <c r="O9"/>
      <c r="P9" s="88">
        <f>'proposé final'!P9</f>
        <v>0</v>
      </c>
    </row>
    <row r="10" spans="1:17" ht="12" customHeight="1">
      <c r="A10" s="53" t="s">
        <v>7</v>
      </c>
      <c r="B10" s="79" t="str">
        <f t="shared" si="0"/>
        <v>10</v>
      </c>
      <c r="C10" s="54">
        <v>0</v>
      </c>
      <c r="D10" s="54">
        <v>0</v>
      </c>
      <c r="E10" s="54">
        <v>0.200686</v>
      </c>
      <c r="F10" s="54">
        <f t="shared" si="3"/>
        <v>0.200686</v>
      </c>
      <c r="G10" s="55">
        <f t="shared" si="1"/>
        <v>1.1684374261793191E-3</v>
      </c>
      <c r="H10" s="6" t="s">
        <v>86</v>
      </c>
      <c r="I10" s="10">
        <f>VLOOKUP(B10,'TEI actuel'!$A$3:$B$90,2,FALSE)</f>
        <v>4.1138000000000001E-2</v>
      </c>
      <c r="J10" s="10">
        <f>VLOOKUP(B10,'TEI actuel'!$A$3:$C$90,3,FALSE)</f>
        <v>5.6309999999999999E-2</v>
      </c>
      <c r="K10" s="10">
        <f>VLOOKUP(B10,'TEI actuel'!$A$3:$D$90,4,FALSE)</f>
        <v>0.24132200000000001</v>
      </c>
      <c r="L10" s="5">
        <f t="shared" si="4"/>
        <v>0.33877000000000002</v>
      </c>
      <c r="M10" s="6">
        <f t="shared" si="2"/>
        <v>1.9724806546588584E-3</v>
      </c>
      <c r="N10" s="6" t="s">
        <v>86</v>
      </c>
      <c r="O10" s="6">
        <f>VLOOKUP(N10,'europe ratio'!$U$12:$V$76,2,FALSE)</f>
        <v>1.05993661634004E-3</v>
      </c>
      <c r="P10" s="88">
        <f>'proposé final'!P10</f>
        <v>1.2715186529771638E-3</v>
      </c>
    </row>
    <row r="11" spans="1:17" ht="12" customHeight="1">
      <c r="A11" s="53" t="s">
        <v>8</v>
      </c>
      <c r="B11" s="79" t="str">
        <f t="shared" si="0"/>
        <v>11</v>
      </c>
      <c r="C11" s="54">
        <v>0</v>
      </c>
      <c r="D11" s="54">
        <v>0</v>
      </c>
      <c r="E11" s="54">
        <v>0</v>
      </c>
      <c r="F11" s="54">
        <f t="shared" si="3"/>
        <v>0</v>
      </c>
      <c r="G11" s="55">
        <f t="shared" si="1"/>
        <v>0</v>
      </c>
      <c r="H11" s="6" t="s">
        <v>87</v>
      </c>
      <c r="I11" s="10">
        <f>VLOOKUP(B11,'TEI actuel'!$A$3:$B$90,2,FALSE)</f>
        <v>2.2567E-2</v>
      </c>
      <c r="J11" s="10">
        <f>VLOOKUP(B11,'TEI actuel'!$A$3:$C$90,3,FALSE)</f>
        <v>3.7517000000000002E-2</v>
      </c>
      <c r="K11" s="10">
        <f>VLOOKUP(B11,'TEI actuel'!$A$3:$D$90,4,FALSE)</f>
        <v>0.14021700000000001</v>
      </c>
      <c r="L11" s="5">
        <f t="shared" si="4"/>
        <v>0.20030100000000001</v>
      </c>
      <c r="M11" s="6">
        <f t="shared" si="2"/>
        <v>1.1662480373374974E-3</v>
      </c>
      <c r="N11" s="6" t="s">
        <v>87</v>
      </c>
      <c r="O11"/>
      <c r="P11" s="88">
        <f>'proposé final'!P11</f>
        <v>0</v>
      </c>
    </row>
    <row r="12" spans="1:17" ht="12" customHeight="1">
      <c r="A12" s="53" t="s">
        <v>9</v>
      </c>
      <c r="B12" s="79" t="str">
        <f t="shared" si="0"/>
        <v>12</v>
      </c>
      <c r="C12" s="54">
        <v>0</v>
      </c>
      <c r="D12" s="54">
        <v>0</v>
      </c>
      <c r="E12" s="54">
        <v>0</v>
      </c>
      <c r="F12" s="54">
        <f t="shared" si="3"/>
        <v>0</v>
      </c>
      <c r="G12" s="55">
        <f t="shared" si="1"/>
        <v>0</v>
      </c>
      <c r="H12" s="6" t="s">
        <v>88</v>
      </c>
      <c r="I12" s="10">
        <f>VLOOKUP(B12,'TEI actuel'!$A$3:$B$90,2,FALSE)</f>
        <v>0</v>
      </c>
      <c r="J12" s="10">
        <f>VLOOKUP(B12,'TEI actuel'!$A$3:$C$90,3,FALSE)</f>
        <v>0</v>
      </c>
      <c r="K12" s="10">
        <f>VLOOKUP(B12,'TEI actuel'!$A$3:$D$90,4,FALSE)</f>
        <v>8.1539999999999998E-3</v>
      </c>
      <c r="L12" s="5">
        <f t="shared" si="4"/>
        <v>8.1539999999999998E-3</v>
      </c>
      <c r="M12" s="6">
        <f t="shared" si="2"/>
        <v>4.7476480379278955E-5</v>
      </c>
      <c r="N12" s="6" t="s">
        <v>88</v>
      </c>
      <c r="O12"/>
      <c r="P12" s="88">
        <f>'proposé final'!P12</f>
        <v>0</v>
      </c>
    </row>
    <row r="13" spans="1:17" ht="12" customHeight="1">
      <c r="A13" s="53" t="s">
        <v>10</v>
      </c>
      <c r="B13" s="79" t="str">
        <f t="shared" si="0"/>
        <v>13</v>
      </c>
      <c r="C13" s="54">
        <v>0</v>
      </c>
      <c r="D13" s="54">
        <v>0</v>
      </c>
      <c r="E13" s="54">
        <v>0</v>
      </c>
      <c r="F13" s="54">
        <f t="shared" si="3"/>
        <v>0</v>
      </c>
      <c r="G13" s="55">
        <f t="shared" si="1"/>
        <v>0</v>
      </c>
      <c r="H13" s="6" t="s">
        <v>89</v>
      </c>
      <c r="I13" s="10">
        <f>VLOOKUP(B13,'TEI actuel'!$A$3:$B$90,2,FALSE)</f>
        <v>6.4072999999999991E-2</v>
      </c>
      <c r="J13" s="10">
        <f>VLOOKUP(B13,'TEI actuel'!$A$3:$C$90,3,FALSE)</f>
        <v>0.14477400000000001</v>
      </c>
      <c r="K13" s="10">
        <f>VLOOKUP(B13,'TEI actuel'!$A$3:$D$90,4,FALSE)</f>
        <v>0.41625099999999998</v>
      </c>
      <c r="L13" s="5">
        <f t="shared" si="4"/>
        <v>0.62509799999999993</v>
      </c>
      <c r="M13" s="6">
        <f t="shared" si="2"/>
        <v>3.6396189516956722E-3</v>
      </c>
      <c r="N13" s="6" t="s">
        <v>89</v>
      </c>
      <c r="O13" s="6">
        <f>VLOOKUP(N13,'europe ratio'!$U$12:$V$76,2,FALSE)</f>
        <v>3.387254640575944E-3</v>
      </c>
      <c r="P13" s="88">
        <f>'proposé final'!P13</f>
        <v>3.4966792224055804E-3</v>
      </c>
    </row>
    <row r="14" spans="1:17" ht="12" customHeight="1">
      <c r="A14" s="53" t="s">
        <v>11</v>
      </c>
      <c r="B14" s="79" t="str">
        <f t="shared" si="0"/>
        <v>14</v>
      </c>
      <c r="C14" s="54">
        <v>6.3525999999999999E-2</v>
      </c>
      <c r="D14" s="54">
        <v>8.0726000000000006E-2</v>
      </c>
      <c r="E14" s="54">
        <v>0.21222199999999999</v>
      </c>
      <c r="F14" s="54">
        <f t="shared" si="3"/>
        <v>0.35647399999999996</v>
      </c>
      <c r="G14" s="55">
        <f t="shared" si="1"/>
        <v>2.0754689567774858E-3</v>
      </c>
      <c r="H14" s="6" t="s">
        <v>90</v>
      </c>
      <c r="I14" s="10">
        <f>VLOOKUP(B14,'TEI actuel'!$A$3:$B$90,2,FALSE)</f>
        <v>3.1279000000000001E-2</v>
      </c>
      <c r="J14" s="10">
        <f>VLOOKUP(B14,'TEI actuel'!$A$3:$C$90,3,FALSE)</f>
        <v>4.7823999999999998E-2</v>
      </c>
      <c r="K14" s="10">
        <f>VLOOKUP(B14,'TEI actuel'!$A$3:$D$90,4,FALSE)</f>
        <v>0.20858000000000002</v>
      </c>
      <c r="L14" s="5">
        <f t="shared" si="4"/>
        <v>0.28768300000000002</v>
      </c>
      <c r="M14" s="6">
        <f t="shared" si="2"/>
        <v>1.6750277538572613E-3</v>
      </c>
      <c r="N14" s="6" t="s">
        <v>90</v>
      </c>
      <c r="O14"/>
      <c r="P14" s="88">
        <f>'proposé final'!P14</f>
        <v>0</v>
      </c>
    </row>
    <row r="15" spans="1:17" ht="12" customHeight="1">
      <c r="A15" s="53"/>
      <c r="B15" s="80">
        <v>15</v>
      </c>
      <c r="C15" s="58">
        <f>'proposé intermlédiaire'!C15/'proposé intermlédiaire'!C$72*'proposé intermlédiaire'!I$72</f>
        <v>0</v>
      </c>
      <c r="D15" s="58">
        <f>'proposé intermlédiaire'!D15/'proposé intermlédiaire'!D$72*'proposé intermlédiaire'!J$72</f>
        <v>0</v>
      </c>
      <c r="E15" s="58">
        <f>'proposé intermlédiaire'!E15/'proposé intermlédiaire'!E$72*'proposé intermlédiaire'!K$72</f>
        <v>0</v>
      </c>
      <c r="F15" s="58">
        <f t="shared" si="3"/>
        <v>0</v>
      </c>
      <c r="G15" s="55">
        <f t="shared" si="1"/>
        <v>0</v>
      </c>
      <c r="H15" s="41">
        <v>15</v>
      </c>
      <c r="I15" s="8">
        <f>'TEI actuel'!B16</f>
        <v>1.4188000000000001E-2</v>
      </c>
      <c r="J15" s="8">
        <f>'TEI actuel'!C16</f>
        <v>5.489E-3</v>
      </c>
      <c r="K15" s="8">
        <f>'TEI actuel'!D16</f>
        <v>8.3600999999999995E-2</v>
      </c>
      <c r="L15" s="5">
        <f t="shared" si="4"/>
        <v>0.10327799999999999</v>
      </c>
      <c r="M15" s="6">
        <f t="shared" si="2"/>
        <v>6.0133381660671715E-4</v>
      </c>
      <c r="N15" s="41">
        <v>15</v>
      </c>
      <c r="O15"/>
      <c r="P15" s="88">
        <f>'proposé final'!P15</f>
        <v>0</v>
      </c>
    </row>
    <row r="16" spans="1:17" ht="12" customHeight="1">
      <c r="A16" s="53" t="s">
        <v>12</v>
      </c>
      <c r="B16" s="79" t="str">
        <f t="shared" ref="B16:B46" si="5">MID(A16:A79,7,2)</f>
        <v>16</v>
      </c>
      <c r="C16" s="54">
        <v>1.5602799999999999</v>
      </c>
      <c r="D16" s="54">
        <v>0.21262700000000001</v>
      </c>
      <c r="E16" s="54">
        <v>3.8631129999999998</v>
      </c>
      <c r="F16" s="54">
        <f t="shared" si="3"/>
        <v>5.6360200000000003</v>
      </c>
      <c r="G16" s="56">
        <f t="shared" si="1"/>
        <v>3.2814131043994929E-2</v>
      </c>
      <c r="H16" s="6" t="s">
        <v>92</v>
      </c>
      <c r="I16" s="10">
        <f>VLOOKUP(B16,'TEI actuel'!$A$3:$B$90,2,FALSE)</f>
        <v>0.63768899999999995</v>
      </c>
      <c r="J16" s="10">
        <f>VLOOKUP(B16,'TEI actuel'!$A$3:$C$90,3,FALSE)</f>
        <v>0.82176000000000005</v>
      </c>
      <c r="K16" s="10">
        <f>VLOOKUP(B16,'TEI actuel'!$A$3:$D$90,4,FALSE)</f>
        <v>3.9973749999999999</v>
      </c>
      <c r="L16" s="5">
        <f t="shared" si="4"/>
        <v>5.4568240000000001</v>
      </c>
      <c r="M16" s="6">
        <f t="shared" si="2"/>
        <v>3.1772234188027777E-2</v>
      </c>
      <c r="N16" s="6" t="s">
        <v>92</v>
      </c>
      <c r="O16" s="6">
        <f>VLOOKUP(N16,'europe ratio'!$U$12:$V$76,2,FALSE)</f>
        <v>4.1244154820135846E-2</v>
      </c>
      <c r="P16" s="88">
        <f>'proposé final'!P16</f>
        <v>4.2738856774398364E-2</v>
      </c>
    </row>
    <row r="17" spans="1:16" ht="12" customHeight="1">
      <c r="A17" s="53" t="s">
        <v>13</v>
      </c>
      <c r="B17" s="79" t="str">
        <f t="shared" si="5"/>
        <v>17</v>
      </c>
      <c r="C17" s="54">
        <v>0.28240700000000002</v>
      </c>
      <c r="D17" s="54">
        <v>0.22210099999999999</v>
      </c>
      <c r="E17" s="54">
        <v>0.367475</v>
      </c>
      <c r="F17" s="54">
        <f t="shared" si="3"/>
        <v>0.87198299999999995</v>
      </c>
      <c r="G17" s="55">
        <f t="shared" si="1"/>
        <v>5.076874182514581E-3</v>
      </c>
      <c r="H17" s="6" t="s">
        <v>93</v>
      </c>
      <c r="I17" s="10">
        <f>VLOOKUP(B17,'TEI actuel'!$A$3:$B$90,2,FALSE)</f>
        <v>3.9509999999999997E-2</v>
      </c>
      <c r="J17" s="10">
        <f>VLOOKUP(B17,'TEI actuel'!$A$3:$C$90,3,FALSE)</f>
        <v>8.4569000000000005E-2</v>
      </c>
      <c r="K17" s="10">
        <f>VLOOKUP(B17,'TEI actuel'!$A$3:$D$90,4,FALSE)</f>
        <v>0.30657000000000001</v>
      </c>
      <c r="L17" s="5">
        <f t="shared" si="4"/>
        <v>0.430649</v>
      </c>
      <c r="M17" s="6">
        <f t="shared" si="2"/>
        <v>2.5074440518587323E-3</v>
      </c>
      <c r="N17" s="6" t="s">
        <v>93</v>
      </c>
      <c r="O17" s="6">
        <f>VLOOKUP(N17,'europe ratio'!$U$12:$V$76,2,FALSE)</f>
        <v>1.9899413890103771E-3</v>
      </c>
      <c r="P17" s="88">
        <f>'proposé final'!P17</f>
        <v>2.0233457769203976E-3</v>
      </c>
    </row>
    <row r="18" spans="1:16" ht="12" customHeight="1">
      <c r="A18" s="53" t="s">
        <v>14</v>
      </c>
      <c r="B18" s="79" t="str">
        <f t="shared" si="5"/>
        <v>18</v>
      </c>
      <c r="C18" s="54">
        <v>0</v>
      </c>
      <c r="D18" s="54">
        <v>0</v>
      </c>
      <c r="E18" s="54">
        <v>0</v>
      </c>
      <c r="F18" s="54">
        <f t="shared" si="3"/>
        <v>0</v>
      </c>
      <c r="G18" s="55">
        <f t="shared" si="1"/>
        <v>0</v>
      </c>
      <c r="H18" s="6" t="s">
        <v>94</v>
      </c>
      <c r="I18" s="10">
        <f>VLOOKUP(B18,'TEI actuel'!$A$3:$B$90,2,FALSE)</f>
        <v>8.8079999999999999E-3</v>
      </c>
      <c r="J18" s="10">
        <f>VLOOKUP(B18,'TEI actuel'!$A$3:$C$90,3,FALSE)</f>
        <v>7.8230000000000001E-3</v>
      </c>
      <c r="K18" s="10">
        <f>VLOOKUP(B18,'TEI actuel'!$A$3:$D$90,4,FALSE)</f>
        <v>4.4500999999999999E-2</v>
      </c>
      <c r="L18" s="5">
        <f t="shared" si="4"/>
        <v>6.1131999999999999E-2</v>
      </c>
      <c r="M18" s="6">
        <f t="shared" si="2"/>
        <v>3.5593968586535208E-4</v>
      </c>
      <c r="N18" s="6" t="s">
        <v>94</v>
      </c>
      <c r="O18" s="6">
        <f>VLOOKUP(N18,'europe ratio'!$U$12:$V$76,2,FALSE)</f>
        <v>3.96337303781526E-4</v>
      </c>
      <c r="P18" s="88">
        <f>'proposé final'!P18</f>
        <v>4.9294132305441763E-4</v>
      </c>
    </row>
    <row r="19" spans="1:16" ht="12" customHeight="1">
      <c r="A19" s="53" t="s">
        <v>15</v>
      </c>
      <c r="B19" s="79" t="str">
        <f t="shared" si="5"/>
        <v>19</v>
      </c>
      <c r="C19" s="54">
        <v>0.31972</v>
      </c>
      <c r="D19" s="54">
        <v>0.995058</v>
      </c>
      <c r="E19" s="54">
        <v>1.581278</v>
      </c>
      <c r="F19" s="54">
        <f t="shared" si="3"/>
        <v>2.8960559999999997</v>
      </c>
      <c r="G19" s="56">
        <f t="shared" si="1"/>
        <v>1.6861466264269424E-2</v>
      </c>
      <c r="H19" s="6" t="s">
        <v>95</v>
      </c>
      <c r="I19" s="10">
        <f>VLOOKUP(B19,'TEI actuel'!$A$3:$B$90,2,FALSE)</f>
        <v>0.179647</v>
      </c>
      <c r="J19" s="10">
        <f>VLOOKUP(B19,'TEI actuel'!$A$3:$C$90,3,FALSE)</f>
        <v>0.85520099999999999</v>
      </c>
      <c r="K19" s="10">
        <f>VLOOKUP(B19,'TEI actuel'!$A$3:$D$90,4,FALSE)</f>
        <v>1.354123</v>
      </c>
      <c r="L19" s="5">
        <f t="shared" si="4"/>
        <v>2.3889709999999997</v>
      </c>
      <c r="M19" s="6">
        <f t="shared" si="2"/>
        <v>1.3909729557047635E-2</v>
      </c>
      <c r="N19" s="6" t="s">
        <v>95</v>
      </c>
      <c r="O19" s="6">
        <f>VLOOKUP(N19,'europe ratio'!$U$12:$V$76,2,FALSE)</f>
        <v>2.0607873762422482E-2</v>
      </c>
      <c r="P19" s="88">
        <f>'proposé final'!P19</f>
        <v>2.1742590833894997E-2</v>
      </c>
    </row>
    <row r="20" spans="1:16" ht="12" customHeight="1">
      <c r="A20" s="53" t="s">
        <v>16</v>
      </c>
      <c r="B20" s="79" t="str">
        <f t="shared" si="5"/>
        <v>20</v>
      </c>
      <c r="C20" s="54">
        <v>0.19724800000000001</v>
      </c>
      <c r="D20" s="54">
        <v>0.48100500000000002</v>
      </c>
      <c r="E20" s="54">
        <v>2.8656039999999998</v>
      </c>
      <c r="F20" s="54">
        <f t="shared" si="3"/>
        <v>3.543857</v>
      </c>
      <c r="G20" s="55">
        <f t="shared" si="1"/>
        <v>2.0633104211691712E-2</v>
      </c>
      <c r="H20" s="6" t="s">
        <v>96</v>
      </c>
      <c r="I20" s="10">
        <f>VLOOKUP(B20,'TEI actuel'!$A$3:$B$90,2,FALSE)</f>
        <v>0.289634</v>
      </c>
      <c r="J20" s="10">
        <f>VLOOKUP(B20,'TEI actuel'!$A$3:$C$90,3,FALSE)</f>
        <v>0.37994699999999998</v>
      </c>
      <c r="K20" s="10">
        <f>VLOOKUP(B20,'TEI actuel'!$A$3:$D$90,4,FALSE)</f>
        <v>2.916995</v>
      </c>
      <c r="L20" s="5">
        <f t="shared" si="4"/>
        <v>3.586576</v>
      </c>
      <c r="M20" s="6">
        <f t="shared" si="2"/>
        <v>2.0882757553690557E-2</v>
      </c>
      <c r="N20" s="6" t="s">
        <v>96</v>
      </c>
      <c r="O20" s="6">
        <f>VLOOKUP(N20,'europe ratio'!$U$12:$V$76,2,FALSE)</f>
        <v>1.5548843205142986E-2</v>
      </c>
      <c r="P20" s="88">
        <f>'proposé final'!P20</f>
        <v>1.7566971482044419E-2</v>
      </c>
    </row>
    <row r="21" spans="1:16" ht="12" customHeight="1">
      <c r="A21" s="53" t="s">
        <v>17</v>
      </c>
      <c r="B21" s="79" t="str">
        <f t="shared" si="5"/>
        <v>21</v>
      </c>
      <c r="C21" s="54">
        <v>0</v>
      </c>
      <c r="D21" s="54">
        <v>0</v>
      </c>
      <c r="E21" s="54">
        <v>0</v>
      </c>
      <c r="F21" s="54">
        <f t="shared" si="3"/>
        <v>0</v>
      </c>
      <c r="G21" s="55">
        <f t="shared" si="1"/>
        <v>0</v>
      </c>
      <c r="H21" s="6" t="s">
        <v>97</v>
      </c>
      <c r="I21" s="10">
        <f>VLOOKUP(B21,'TEI actuel'!$A$3:$B$90,2,FALSE)</f>
        <v>0</v>
      </c>
      <c r="J21" s="10">
        <f>VLOOKUP(B21,'TEI actuel'!$A$3:$C$90,3,FALSE)</f>
        <v>2.532E-3</v>
      </c>
      <c r="K21" s="10">
        <f>VLOOKUP(B21,'TEI actuel'!$A$3:$D$90,4,FALSE)</f>
        <v>2.1689999999999999E-3</v>
      </c>
      <c r="L21" s="5">
        <f t="shared" si="4"/>
        <v>4.7010000000000003E-3</v>
      </c>
      <c r="M21" s="6">
        <f t="shared" si="2"/>
        <v>2.737146606119578E-5</v>
      </c>
      <c r="N21" s="6" t="s">
        <v>97</v>
      </c>
      <c r="O21" s="6">
        <f>VLOOKUP(N21,'europe ratio'!$U$12:$V$76,2,FALSE)</f>
        <v>1.194461819884476E-5</v>
      </c>
      <c r="P21" s="88">
        <f>'proposé final'!P21</f>
        <v>1.4856022489278641E-5</v>
      </c>
    </row>
    <row r="22" spans="1:16" ht="12" customHeight="1">
      <c r="A22" s="53" t="s">
        <v>18</v>
      </c>
      <c r="B22" s="79" t="str">
        <f t="shared" si="5"/>
        <v>22</v>
      </c>
      <c r="C22" s="54">
        <v>1.01711</v>
      </c>
      <c r="D22" s="54">
        <v>1.1338859999999999</v>
      </c>
      <c r="E22" s="54">
        <v>3.1852320000000001</v>
      </c>
      <c r="F22" s="54">
        <f t="shared" si="3"/>
        <v>5.3362280000000002</v>
      </c>
      <c r="G22" s="55">
        <f t="shared" si="1"/>
        <v>3.1068676987064447E-2</v>
      </c>
      <c r="H22" s="6" t="s">
        <v>98</v>
      </c>
      <c r="I22" s="10">
        <f>VLOOKUP(B22,'TEI actuel'!$A$3:$B$90,2,FALSE)</f>
        <v>0.62386900000000001</v>
      </c>
      <c r="J22" s="10">
        <f>VLOOKUP(B22,'TEI actuel'!$A$3:$C$90,3,FALSE)</f>
        <v>0.70668600000000004</v>
      </c>
      <c r="K22" s="10">
        <f>VLOOKUP(B22,'TEI actuel'!$A$3:$D$90,4,FALSE)</f>
        <v>4.4457420000000001</v>
      </c>
      <c r="L22" s="5">
        <f t="shared" si="4"/>
        <v>5.7762969999999996</v>
      </c>
      <c r="M22" s="6">
        <f t="shared" si="2"/>
        <v>3.3632358497104227E-2</v>
      </c>
      <c r="N22" s="6" t="s">
        <v>98</v>
      </c>
      <c r="O22" s="6">
        <f>VLOOKUP(N22,'europe ratio'!$U$12:$V$76,2,FALSE)</f>
        <v>4.2495591245187862E-2</v>
      </c>
      <c r="P22" s="88">
        <f>'proposé final'!P22</f>
        <v>4.8851694434726776E-2</v>
      </c>
    </row>
    <row r="23" spans="1:16" ht="12" customHeight="1">
      <c r="A23" s="53" t="s">
        <v>19</v>
      </c>
      <c r="B23" s="79" t="str">
        <f t="shared" si="5"/>
        <v>23</v>
      </c>
      <c r="C23" s="54">
        <v>3.3891089999999999</v>
      </c>
      <c r="D23" s="54">
        <v>2.5709870000000001</v>
      </c>
      <c r="E23" s="54">
        <v>11.946120000000001</v>
      </c>
      <c r="F23" s="54">
        <f t="shared" si="3"/>
        <v>17.906216000000001</v>
      </c>
      <c r="G23" s="55">
        <f t="shared" si="1"/>
        <v>0.10425387389080924</v>
      </c>
      <c r="H23" s="6" t="s">
        <v>99</v>
      </c>
      <c r="I23" s="10">
        <f>VLOOKUP(B23,'TEI actuel'!$A$3:$B$90,2,FALSE)</f>
        <v>2.344929</v>
      </c>
      <c r="J23" s="10">
        <f>VLOOKUP(B23,'TEI actuel'!$A$3:$C$90,3,FALSE)</f>
        <v>3.0947439999999999</v>
      </c>
      <c r="K23" s="10">
        <f>VLOOKUP(B23,'TEI actuel'!$A$3:$D$90,4,FALSE)</f>
        <v>13.222290000000001</v>
      </c>
      <c r="L23" s="5">
        <f t="shared" si="4"/>
        <v>18.661963</v>
      </c>
      <c r="M23" s="6">
        <f t="shared" si="2"/>
        <v>0.10865885702824746</v>
      </c>
      <c r="N23" s="6" t="s">
        <v>99</v>
      </c>
      <c r="O23" s="6">
        <f>VLOOKUP(N23,'europe ratio'!$U$12:$V$76,2,FALSE)</f>
        <v>0.10371429150977199</v>
      </c>
      <c r="P23" s="88">
        <f>'proposé final'!P23</f>
        <v>0.10925175131608383</v>
      </c>
    </row>
    <row r="24" spans="1:16" ht="12" customHeight="1">
      <c r="A24" s="53" t="s">
        <v>20</v>
      </c>
      <c r="B24" s="79" t="str">
        <f t="shared" si="5"/>
        <v>24</v>
      </c>
      <c r="C24" s="54">
        <v>1.813707</v>
      </c>
      <c r="D24" s="54">
        <v>1.293534</v>
      </c>
      <c r="E24" s="54">
        <v>3.7720280000000002</v>
      </c>
      <c r="F24" s="54">
        <f t="shared" si="3"/>
        <v>6.8792690000000007</v>
      </c>
      <c r="G24" s="55">
        <f t="shared" si="1"/>
        <v>4.0052596416068779E-2</v>
      </c>
      <c r="H24" s="6" t="s">
        <v>100</v>
      </c>
      <c r="I24" s="10">
        <f>VLOOKUP(B24,'TEI actuel'!$A$3:$B$90,2,FALSE)</f>
        <v>0.42281099999999999</v>
      </c>
      <c r="J24" s="10">
        <f>VLOOKUP(B24,'TEI actuel'!$A$3:$C$90,3,FALSE)</f>
        <v>0.83306899999999995</v>
      </c>
      <c r="K24" s="10">
        <f>VLOOKUP(B24,'TEI actuel'!$A$3:$D$90,4,FALSE)</f>
        <v>3.9770780000000001</v>
      </c>
      <c r="L24" s="5">
        <f t="shared" si="4"/>
        <v>5.232958</v>
      </c>
      <c r="M24" s="6">
        <f t="shared" si="2"/>
        <v>3.0468779471742806E-2</v>
      </c>
      <c r="N24" s="6" t="s">
        <v>100</v>
      </c>
      <c r="O24" s="6">
        <f>VLOOKUP(N24,'europe ratio'!$U$12:$V$76,2,FALSE)</f>
        <v>2.3609926231864056E-2</v>
      </c>
      <c r="P24" s="88">
        <f>'proposé final'!P24</f>
        <v>2.4877761802187957E-2</v>
      </c>
    </row>
    <row r="25" spans="1:16" ht="12" customHeight="1">
      <c r="A25" s="53" t="s">
        <v>21</v>
      </c>
      <c r="B25" s="79" t="str">
        <f t="shared" si="5"/>
        <v>25</v>
      </c>
      <c r="C25" s="54">
        <v>1.7372479999999999</v>
      </c>
      <c r="D25" s="54">
        <v>1.032953</v>
      </c>
      <c r="E25" s="54">
        <v>11.693943000000001</v>
      </c>
      <c r="F25" s="54">
        <f t="shared" si="3"/>
        <v>14.464144000000001</v>
      </c>
      <c r="G25" s="55">
        <f t="shared" si="1"/>
        <v>8.4213384029015681E-2</v>
      </c>
      <c r="H25" s="6" t="s">
        <v>101</v>
      </c>
      <c r="I25" s="10">
        <f>VLOOKUP(B25,'TEI actuel'!$A$3:$B$90,2,FALSE)</f>
        <v>1.3827670000000001</v>
      </c>
      <c r="J25" s="10">
        <f>VLOOKUP(B25,'TEI actuel'!$A$3:$C$90,3,FALSE)</f>
        <v>2.916337</v>
      </c>
      <c r="K25" s="10">
        <f>VLOOKUP(B25,'TEI actuel'!$A$3:$D$90,4,FALSE)</f>
        <v>10.989834999999999</v>
      </c>
      <c r="L25" s="5">
        <f t="shared" si="4"/>
        <v>15.288938999999999</v>
      </c>
      <c r="M25" s="6">
        <f t="shared" si="2"/>
        <v>8.9019501159368741E-2</v>
      </c>
      <c r="N25" s="6" t="s">
        <v>101</v>
      </c>
      <c r="O25" s="6">
        <f>VLOOKUP(N25,'europe ratio'!$U$12:$V$76,2,FALSE)</f>
        <v>7.1939103343208285E-2</v>
      </c>
      <c r="P25" s="88">
        <f>'proposé final'!P25</f>
        <v>7.6960354309931742E-2</v>
      </c>
    </row>
    <row r="26" spans="1:16" ht="12" customHeight="1">
      <c r="A26" s="53" t="s">
        <v>22</v>
      </c>
      <c r="B26" s="79" t="str">
        <f t="shared" si="5"/>
        <v>26</v>
      </c>
      <c r="C26" s="54">
        <v>0.24118899999999999</v>
      </c>
      <c r="D26" s="54">
        <v>0.26521800000000001</v>
      </c>
      <c r="E26" s="54">
        <v>1.1403730000000001</v>
      </c>
      <c r="F26" s="54">
        <f t="shared" si="3"/>
        <v>1.6467800000000001</v>
      </c>
      <c r="G26" s="55">
        <f t="shared" si="1"/>
        <v>9.58791039077753E-3</v>
      </c>
      <c r="H26" s="6" t="s">
        <v>102</v>
      </c>
      <c r="I26" s="10">
        <f>VLOOKUP(B26,'TEI actuel'!$A$3:$B$90,2,FALSE)</f>
        <v>0.18367599999999998</v>
      </c>
      <c r="J26" s="10">
        <f>VLOOKUP(B26,'TEI actuel'!$A$3:$C$90,3,FALSE)</f>
        <v>0.37877899999999998</v>
      </c>
      <c r="K26" s="10">
        <f>VLOOKUP(B26,'TEI actuel'!$A$3:$D$90,4,FALSE)</f>
        <v>1.6475850000000001</v>
      </c>
      <c r="L26" s="5">
        <f t="shared" si="4"/>
        <v>2.2100400000000002</v>
      </c>
      <c r="M26" s="6">
        <f t="shared" si="2"/>
        <v>1.2867907860856226E-2</v>
      </c>
      <c r="N26" s="6" t="s">
        <v>102</v>
      </c>
      <c r="O26" s="6">
        <f>VLOOKUP(N26,'europe ratio'!$U$12:$V$76,2,FALSE)</f>
        <v>8.1234604773150389E-3</v>
      </c>
      <c r="P26" s="88">
        <f>'proposé final'!P26</f>
        <v>8.6189983147136103E-3</v>
      </c>
    </row>
    <row r="27" spans="1:16" ht="12" customHeight="1">
      <c r="A27" s="53" t="s">
        <v>23</v>
      </c>
      <c r="B27" s="79" t="str">
        <f t="shared" si="5"/>
        <v>27</v>
      </c>
      <c r="C27" s="54">
        <v>0.67636200000000002</v>
      </c>
      <c r="D27" s="54">
        <v>0.35414400000000001</v>
      </c>
      <c r="E27" s="54">
        <v>4.5002310000000003</v>
      </c>
      <c r="F27" s="54">
        <f t="shared" si="3"/>
        <v>5.5307370000000002</v>
      </c>
      <c r="G27" s="55">
        <f t="shared" si="1"/>
        <v>3.2201150579286693E-2</v>
      </c>
      <c r="H27" s="6" t="s">
        <v>103</v>
      </c>
      <c r="I27" s="10">
        <f>VLOOKUP(B27,'TEI actuel'!$A$3:$B$90,2,FALSE)</f>
        <v>0.54296699999999998</v>
      </c>
      <c r="J27" s="10">
        <f>VLOOKUP(B27,'TEI actuel'!$A$3:$C$90,3,FALSE)</f>
        <v>1.0041340000000001</v>
      </c>
      <c r="K27" s="10">
        <f>VLOOKUP(B27,'TEI actuel'!$A$3:$D$90,4,FALSE)</f>
        <v>4.0093069999999997</v>
      </c>
      <c r="L27" s="5">
        <f t="shared" si="4"/>
        <v>5.5564079999999993</v>
      </c>
      <c r="M27" s="6">
        <f t="shared" si="2"/>
        <v>3.2352059773273066E-2</v>
      </c>
      <c r="N27" s="6" t="s">
        <v>103</v>
      </c>
      <c r="O27" s="6">
        <f>VLOOKUP(N27,'europe ratio'!$U$12:$V$76,2,FALSE)</f>
        <v>3.9183166955030213E-2</v>
      </c>
      <c r="P27" s="88">
        <f>'proposé final'!P27</f>
        <v>4.0851626815825347E-2</v>
      </c>
    </row>
    <row r="28" spans="1:16" ht="12" customHeight="1">
      <c r="A28" s="53" t="s">
        <v>24</v>
      </c>
      <c r="B28" s="79" t="str">
        <f t="shared" si="5"/>
        <v>28</v>
      </c>
      <c r="C28" s="54">
        <v>1.1197E-2</v>
      </c>
      <c r="D28" s="54">
        <v>0.47432000000000002</v>
      </c>
      <c r="E28" s="54">
        <v>6.4384959999999998</v>
      </c>
      <c r="F28" s="54">
        <f t="shared" si="3"/>
        <v>6.9240129999999995</v>
      </c>
      <c r="G28" s="55">
        <f t="shared" si="1"/>
        <v>4.0313105690243191E-2</v>
      </c>
      <c r="H28" s="6" t="s">
        <v>104</v>
      </c>
      <c r="I28" s="10">
        <f>VLOOKUP(B28,'TEI actuel'!$A$3:$B$90,2,FALSE)</f>
        <v>0.70041300000000006</v>
      </c>
      <c r="J28" s="10">
        <f>VLOOKUP(B28,'TEI actuel'!$A$3:$C$90,3,FALSE)</f>
        <v>0.95822200000000002</v>
      </c>
      <c r="K28" s="10">
        <f>VLOOKUP(B28,'TEI actuel'!$A$3:$D$90,4,FALSE)</f>
        <v>5.9078900000000001</v>
      </c>
      <c r="L28" s="5">
        <f t="shared" si="4"/>
        <v>7.5665250000000004</v>
      </c>
      <c r="M28" s="6">
        <f t="shared" si="2"/>
        <v>4.4055920493233224E-2</v>
      </c>
      <c r="N28" s="6" t="s">
        <v>104</v>
      </c>
      <c r="O28" s="6">
        <f>VLOOKUP(N28,'europe ratio'!$U$12:$V$76,2,FALSE)</f>
        <v>2.4167840616812937E-2</v>
      </c>
      <c r="P28" s="88">
        <f>'proposé final'!P28</f>
        <v>2.5912391869609131E-2</v>
      </c>
    </row>
    <row r="29" spans="1:16" ht="12" customHeight="1">
      <c r="A29" s="53" t="s">
        <v>25</v>
      </c>
      <c r="B29" s="79" t="str">
        <f t="shared" si="5"/>
        <v>29</v>
      </c>
      <c r="C29" s="54">
        <v>0</v>
      </c>
      <c r="D29" s="54">
        <v>2.4988E-2</v>
      </c>
      <c r="E29" s="54">
        <v>0.19167000000000001</v>
      </c>
      <c r="F29" s="54">
        <f t="shared" si="3"/>
        <v>0.21665800000000002</v>
      </c>
      <c r="G29" s="55">
        <f t="shared" si="1"/>
        <v>1.2614298749347684E-3</v>
      </c>
      <c r="H29" s="6" t="s">
        <v>105</v>
      </c>
      <c r="I29" s="10">
        <f>VLOOKUP(B29,'TEI actuel'!$A$3:$B$90,2,FALSE)</f>
        <v>9.3559999999999997E-3</v>
      </c>
      <c r="J29" s="10">
        <f>VLOOKUP(B29,'TEI actuel'!$A$3:$C$90,3,FALSE)</f>
        <v>2.6317E-2</v>
      </c>
      <c r="K29" s="10">
        <f>VLOOKUP(B29,'TEI actuel'!$A$3:$D$90,4,FALSE)</f>
        <v>0.19841999999999999</v>
      </c>
      <c r="L29" s="5">
        <f t="shared" si="4"/>
        <v>0.234093</v>
      </c>
      <c r="M29" s="6">
        <f t="shared" si="2"/>
        <v>1.3630011922279308E-3</v>
      </c>
      <c r="N29" s="6" t="s">
        <v>105</v>
      </c>
      <c r="O29" s="6">
        <f>VLOOKUP(N29,'europe ratio'!$U$12:$V$76,2,FALSE)</f>
        <v>3.220848883966506E-3</v>
      </c>
      <c r="P29" s="88">
        <f>'proposé final'!P29</f>
        <v>3.4513853287798752E-3</v>
      </c>
    </row>
    <row r="30" spans="1:16" ht="12" customHeight="1">
      <c r="A30" s="53" t="s">
        <v>26</v>
      </c>
      <c r="B30" s="79" t="str">
        <f t="shared" si="5"/>
        <v>30</v>
      </c>
      <c r="C30" s="54">
        <v>0</v>
      </c>
      <c r="D30" s="54">
        <v>0</v>
      </c>
      <c r="E30" s="54">
        <v>2.5826999999999999E-2</v>
      </c>
      <c r="F30" s="54">
        <f t="shared" si="3"/>
        <v>2.5826999999999999E-2</v>
      </c>
      <c r="G30" s="55">
        <f t="shared" si="1"/>
        <v>1.503703965694332E-4</v>
      </c>
      <c r="H30" s="6" t="s">
        <v>106</v>
      </c>
      <c r="I30" s="10">
        <f>VLOOKUP(B30,'TEI actuel'!$A$3:$B$90,2,FALSE)</f>
        <v>0</v>
      </c>
      <c r="J30" s="10">
        <f>VLOOKUP(B30,'TEI actuel'!$A$3:$C$90,3,FALSE)</f>
        <v>1.5799999999999999E-4</v>
      </c>
      <c r="K30" s="10">
        <f>VLOOKUP(B30,'TEI actuel'!$A$3:$D$90,4,FALSE)</f>
        <v>7.4269999999999996E-3</v>
      </c>
      <c r="L30" s="5">
        <f t="shared" si="4"/>
        <v>7.5849999999999997E-3</v>
      </c>
      <c r="M30" s="6">
        <f t="shared" si="2"/>
        <v>4.4163490762427133E-5</v>
      </c>
      <c r="N30" s="6" t="s">
        <v>106</v>
      </c>
      <c r="O30" s="6">
        <f>VLOOKUP(N30,'europe ratio'!$U$12:$V$76,2,FALSE)</f>
        <v>2.1233935535676834E-4</v>
      </c>
      <c r="P30" s="88">
        <f>'proposé final'!P30</f>
        <v>2.6409535960255075E-4</v>
      </c>
    </row>
    <row r="31" spans="1:16" ht="12" customHeight="1">
      <c r="A31" s="53" t="s">
        <v>27</v>
      </c>
      <c r="B31" s="79" t="str">
        <f t="shared" si="5"/>
        <v>31</v>
      </c>
      <c r="C31" s="54">
        <v>0.397673</v>
      </c>
      <c r="D31" s="54">
        <v>0</v>
      </c>
      <c r="E31" s="54">
        <v>0</v>
      </c>
      <c r="F31" s="54">
        <f t="shared" si="3"/>
        <v>0.397673</v>
      </c>
      <c r="G31" s="55">
        <f t="shared" si="1"/>
        <v>2.315338471946266E-3</v>
      </c>
      <c r="H31" s="6" t="s">
        <v>107</v>
      </c>
      <c r="I31" s="10">
        <f>VLOOKUP(B31,'TEI actuel'!$A$3:$B$90,2,FALSE)</f>
        <v>1.1147000000000001E-2</v>
      </c>
      <c r="J31" s="10">
        <f>VLOOKUP(B31,'TEI actuel'!$A$3:$C$90,3,FALSE)</f>
        <v>1.5987999999999999E-2</v>
      </c>
      <c r="K31" s="10">
        <f>VLOOKUP(B31,'TEI actuel'!$A$3:$D$90,4,FALSE)</f>
        <v>0.12848300000000001</v>
      </c>
      <c r="L31" s="5">
        <f t="shared" si="4"/>
        <v>0.15561800000000001</v>
      </c>
      <c r="M31" s="6">
        <f t="shared" si="2"/>
        <v>9.0608228153821841E-4</v>
      </c>
      <c r="N31" s="6" t="s">
        <v>107</v>
      </c>
      <c r="O31" s="6">
        <f>VLOOKUP(N31,'europe ratio'!$U$12:$V$76,2,FALSE)</f>
        <v>5.3587190512377541E-3</v>
      </c>
      <c r="P31" s="88">
        <f>'proposé final'!P31</f>
        <v>5.3126494418988066E-3</v>
      </c>
    </row>
    <row r="32" spans="1:16" ht="12" customHeight="1">
      <c r="A32" s="53" t="s">
        <v>28</v>
      </c>
      <c r="B32" s="79" t="str">
        <f t="shared" si="5"/>
        <v>32</v>
      </c>
      <c r="C32" s="54">
        <v>0</v>
      </c>
      <c r="D32" s="54">
        <v>0</v>
      </c>
      <c r="E32" s="54">
        <v>0.29886099999999999</v>
      </c>
      <c r="F32" s="54">
        <f t="shared" si="3"/>
        <v>0.29886099999999999</v>
      </c>
      <c r="G32" s="55">
        <f t="shared" si="1"/>
        <v>1.7400335729715946E-3</v>
      </c>
      <c r="H32" s="6" t="s">
        <v>108</v>
      </c>
      <c r="I32" s="10">
        <f>VLOOKUP(B32,'TEI actuel'!$A$3:$B$90,2,FALSE)</f>
        <v>4.6353999999999999E-2</v>
      </c>
      <c r="J32" s="10">
        <f>VLOOKUP(B32,'TEI actuel'!$A$3:$C$90,3,FALSE)</f>
        <v>6.5197000000000005E-2</v>
      </c>
      <c r="K32" s="10">
        <f>VLOOKUP(B32,'TEI actuel'!$A$3:$D$90,4,FALSE)</f>
        <v>0.33128800000000003</v>
      </c>
      <c r="L32" s="5">
        <f t="shared" si="4"/>
        <v>0.44283900000000004</v>
      </c>
      <c r="M32" s="6">
        <f t="shared" si="2"/>
        <v>2.5784200508559619E-3</v>
      </c>
      <c r="N32" s="6" t="s">
        <v>108</v>
      </c>
      <c r="O32"/>
      <c r="P32" s="88">
        <f>'proposé final'!P32</f>
        <v>0</v>
      </c>
    </row>
    <row r="33" spans="1:16" ht="12" customHeight="1">
      <c r="A33" s="53" t="s">
        <v>29</v>
      </c>
      <c r="B33" s="79" t="str">
        <f t="shared" si="5"/>
        <v>33</v>
      </c>
      <c r="C33" s="54">
        <v>0.223163</v>
      </c>
      <c r="D33" s="54">
        <v>0.251859</v>
      </c>
      <c r="E33" s="54">
        <v>1.0407599999999999</v>
      </c>
      <c r="F33" s="54">
        <f t="shared" si="3"/>
        <v>1.515782</v>
      </c>
      <c r="G33" s="55">
        <f t="shared" si="1"/>
        <v>8.8252116177956631E-3</v>
      </c>
      <c r="H33" s="6" t="s">
        <v>109</v>
      </c>
      <c r="I33" s="10">
        <f>VLOOKUP(B33,'TEI actuel'!$A$3:$B$90,2,FALSE)</f>
        <v>0.19647100000000001</v>
      </c>
      <c r="J33" s="10">
        <f>VLOOKUP(B33,'TEI actuel'!$A$3:$C$90,3,FALSE)</f>
        <v>0.39439200000000002</v>
      </c>
      <c r="K33" s="10">
        <f>VLOOKUP(B33,'TEI actuel'!$A$3:$D$90,4,FALSE)</f>
        <v>1.7221569999999999</v>
      </c>
      <c r="L33" s="5">
        <f t="shared" si="4"/>
        <v>2.3130199999999999</v>
      </c>
      <c r="M33" s="6">
        <f t="shared" si="2"/>
        <v>1.3467506579210179E-2</v>
      </c>
      <c r="N33" s="6" t="s">
        <v>109</v>
      </c>
      <c r="O33" s="6">
        <f>VLOOKUP(N33,'europe ratio'!$U$12:$V$76,2,FALSE)</f>
        <v>8.5731579391495616E-3</v>
      </c>
      <c r="P33" s="88">
        <f>'proposé final'!P33</f>
        <v>1.04984432023998E-2</v>
      </c>
    </row>
    <row r="34" spans="1:16" ht="12" customHeight="1">
      <c r="A34" s="53" t="s">
        <v>30</v>
      </c>
      <c r="B34" s="79" t="str">
        <f t="shared" si="5"/>
        <v>35</v>
      </c>
      <c r="C34" s="54">
        <v>1.8904000000000001E-2</v>
      </c>
      <c r="D34" s="54">
        <v>1.6299999999999999E-2</v>
      </c>
      <c r="E34" s="54">
        <v>0.63334100000000004</v>
      </c>
      <c r="F34" s="54">
        <f t="shared" si="3"/>
        <v>0.66854500000000006</v>
      </c>
      <c r="G34" s="55">
        <f t="shared" si="1"/>
        <v>3.8924140153526053E-3</v>
      </c>
      <c r="H34" s="6" t="s">
        <v>110</v>
      </c>
      <c r="I34" s="10">
        <f>VLOOKUP(B34,'TEI actuel'!$A$3:$B$90,2,FALSE)</f>
        <v>1.9440000000000002E-2</v>
      </c>
      <c r="J34" s="10">
        <f>VLOOKUP(B34,'TEI actuel'!$A$3:$C$90,3,FALSE)</f>
        <v>5.6856000000000004E-2</v>
      </c>
      <c r="K34" s="10">
        <f>VLOOKUP(B34,'TEI actuel'!$A$3:$D$90,4,FALSE)</f>
        <v>0.21491099999999999</v>
      </c>
      <c r="L34" s="5">
        <f t="shared" si="4"/>
        <v>0.29120699999999999</v>
      </c>
      <c r="M34" s="6">
        <f t="shared" si="2"/>
        <v>1.6955461640677809E-3</v>
      </c>
      <c r="N34" s="6" t="s">
        <v>110</v>
      </c>
      <c r="O34" s="6">
        <f>VLOOKUP(N34,'europe ratio'!$U$12:$V$76,2,FALSE)</f>
        <v>4.4248268653947426E-3</v>
      </c>
      <c r="P34" s="88">
        <f>'proposé final'!P34</f>
        <v>4.2326318258638154E-3</v>
      </c>
    </row>
    <row r="35" spans="1:16" ht="12" customHeight="1">
      <c r="A35" s="53" t="s">
        <v>31</v>
      </c>
      <c r="B35" s="79" t="str">
        <f t="shared" si="5"/>
        <v>36</v>
      </c>
      <c r="C35" s="54">
        <v>6.3090999999999994E-2</v>
      </c>
      <c r="D35" s="54">
        <v>3.0835999999999999E-2</v>
      </c>
      <c r="E35" s="54">
        <v>6.5475000000000005E-2</v>
      </c>
      <c r="F35" s="54">
        <f t="shared" si="3"/>
        <v>0.15940199999999999</v>
      </c>
      <c r="G35" s="55">
        <f t="shared" ref="G35:G66" si="6">F35/F$72</f>
        <v>9.280730225717579E-4</v>
      </c>
      <c r="H35" s="6" t="s">
        <v>111</v>
      </c>
      <c r="I35" s="10">
        <f>VLOOKUP(B35,'TEI actuel'!$A$3:$B$90,2,FALSE)</f>
        <v>1.6086E-2</v>
      </c>
      <c r="J35" s="10">
        <f>VLOOKUP(B35,'TEI actuel'!$A$3:$C$90,3,FALSE)</f>
        <v>2.4249E-2</v>
      </c>
      <c r="K35" s="10">
        <f>VLOOKUP(B35,'TEI actuel'!$A$3:$D$90,4,FALSE)</f>
        <v>0.120475</v>
      </c>
      <c r="L35" s="5">
        <f t="shared" si="4"/>
        <v>0.16081000000000001</v>
      </c>
      <c r="M35" s="6">
        <f t="shared" ref="M35:M66" si="7">L35/L$72</f>
        <v>9.3631258398232139E-4</v>
      </c>
      <c r="N35" s="6" t="s">
        <v>111</v>
      </c>
      <c r="O35" s="6">
        <f>VLOOKUP(N35,'europe ratio'!$U$12:$V$76,2,FALSE)</f>
        <v>5.8454269455055744E-4</v>
      </c>
      <c r="P35" s="88">
        <f>'proposé final'!P35</f>
        <v>5.3728695992548718E-4</v>
      </c>
    </row>
    <row r="36" spans="1:16" ht="12" customHeight="1">
      <c r="A36" s="53" t="s">
        <v>32</v>
      </c>
      <c r="B36" s="79" t="str">
        <f t="shared" si="5"/>
        <v>37</v>
      </c>
      <c r="C36" s="54">
        <v>0.20166400000000001</v>
      </c>
      <c r="D36" s="54">
        <v>0.200545</v>
      </c>
      <c r="E36" s="54">
        <v>0.19903299999999999</v>
      </c>
      <c r="F36" s="54">
        <f t="shared" si="3"/>
        <v>0.60124200000000005</v>
      </c>
      <c r="G36" s="55">
        <f t="shared" si="6"/>
        <v>3.5005613495256581E-3</v>
      </c>
      <c r="H36" s="6" t="s">
        <v>112</v>
      </c>
      <c r="I36" s="10">
        <f>VLOOKUP(B36,'TEI actuel'!$A$3:$B$90,2,FALSE)</f>
        <v>2.0827000000000002E-2</v>
      </c>
      <c r="J36" s="10">
        <f>VLOOKUP(B36,'TEI actuel'!$A$3:$C$90,3,FALSE)</f>
        <v>2.1925E-2</v>
      </c>
      <c r="K36" s="10">
        <f>VLOOKUP(B36,'TEI actuel'!$A$3:$D$90,4,FALSE)</f>
        <v>0.11668099999999999</v>
      </c>
      <c r="L36" s="5">
        <f t="shared" si="4"/>
        <v>0.15943299999999999</v>
      </c>
      <c r="M36" s="6">
        <f t="shared" si="7"/>
        <v>9.2829503265999275E-4</v>
      </c>
      <c r="N36" s="6" t="s">
        <v>112</v>
      </c>
      <c r="O36" s="6">
        <f>VLOOKUP(N36,'europe ratio'!$U$12:$V$76,2,FALSE)</f>
        <v>6.7991891778558834E-3</v>
      </c>
      <c r="P36" s="88">
        <f>'proposé final'!P36</f>
        <v>7.3647824207901539E-3</v>
      </c>
    </row>
    <row r="37" spans="1:16" ht="12" customHeight="1">
      <c r="A37" s="53" t="s">
        <v>33</v>
      </c>
      <c r="B37" s="79" t="str">
        <f t="shared" si="5"/>
        <v>38</v>
      </c>
      <c r="C37" s="54">
        <v>8.0504000000000006E-2</v>
      </c>
      <c r="D37" s="54">
        <v>0.36779400000000001</v>
      </c>
      <c r="E37" s="54">
        <v>1.0306900000000001</v>
      </c>
      <c r="F37" s="54">
        <f t="shared" si="3"/>
        <v>1.4789880000000002</v>
      </c>
      <c r="G37" s="55">
        <f t="shared" si="6"/>
        <v>8.6109889681896049E-3</v>
      </c>
      <c r="H37" s="6" t="s">
        <v>113</v>
      </c>
      <c r="I37" s="10">
        <f>VLOOKUP(B37,'TEI actuel'!$A$3:$B$90,2,FALSE)</f>
        <v>7.1592000000000003E-2</v>
      </c>
      <c r="J37" s="10">
        <f>VLOOKUP(B37,'TEI actuel'!$A$3:$C$90,3,FALSE)</f>
        <v>0.125116</v>
      </c>
      <c r="K37" s="10">
        <f>VLOOKUP(B37,'TEI actuel'!$A$3:$D$90,4,FALSE)</f>
        <v>0.52118900000000001</v>
      </c>
      <c r="L37" s="5">
        <f t="shared" si="4"/>
        <v>0.71789700000000001</v>
      </c>
      <c r="M37" s="6">
        <f t="shared" si="7"/>
        <v>4.1799390280651489E-3</v>
      </c>
      <c r="N37" s="6" t="s">
        <v>113</v>
      </c>
      <c r="O37"/>
      <c r="P37" s="88">
        <f>'proposé final'!P37</f>
        <v>0</v>
      </c>
    </row>
    <row r="38" spans="1:16" ht="12" customHeight="1">
      <c r="A38" s="53" t="s">
        <v>34</v>
      </c>
      <c r="B38" s="79" t="str">
        <f t="shared" si="5"/>
        <v>39</v>
      </c>
      <c r="C38" s="54">
        <v>7.3629999999999998E-3</v>
      </c>
      <c r="D38" s="54">
        <v>0</v>
      </c>
      <c r="E38" s="54">
        <v>0</v>
      </c>
      <c r="F38" s="54">
        <f t="shared" si="3"/>
        <v>7.3629999999999998E-3</v>
      </c>
      <c r="G38" s="55">
        <f t="shared" si="6"/>
        <v>4.2868983232304823E-5</v>
      </c>
      <c r="H38" s="6" t="s">
        <v>114</v>
      </c>
      <c r="I38" s="10">
        <f>VLOOKUP(B38,'TEI actuel'!$A$3:$B$90,2,FALSE)</f>
        <v>5.006E-3</v>
      </c>
      <c r="J38" s="10">
        <f>VLOOKUP(B38,'TEI actuel'!$A$3:$C$90,3,FALSE)</f>
        <v>0.58329799999999998</v>
      </c>
      <c r="K38" s="10">
        <f>VLOOKUP(B38,'TEI actuel'!$A$3:$D$90,4,FALSE)</f>
        <v>0.20801499999999998</v>
      </c>
      <c r="L38" s="5">
        <f t="shared" si="4"/>
        <v>0.79631899999999989</v>
      </c>
      <c r="M38" s="6">
        <f t="shared" si="7"/>
        <v>4.6365493474548724E-3</v>
      </c>
      <c r="N38" s="6" t="s">
        <v>114</v>
      </c>
      <c r="O38"/>
      <c r="P38" s="88">
        <f>'proposé final'!P38</f>
        <v>0</v>
      </c>
    </row>
    <row r="39" spans="1:16" ht="12" customHeight="1">
      <c r="A39" s="81" t="s">
        <v>35</v>
      </c>
      <c r="B39" s="79" t="str">
        <f t="shared" si="5"/>
        <v>41</v>
      </c>
      <c r="C39" s="54">
        <v>6.7755029999999996</v>
      </c>
      <c r="D39" s="54">
        <v>5.7651960000000004</v>
      </c>
      <c r="E39" s="54">
        <v>33.859701999999999</v>
      </c>
      <c r="F39" s="54">
        <f t="shared" si="3"/>
        <v>46.400401000000002</v>
      </c>
      <c r="G39" s="56">
        <f t="shared" si="6"/>
        <v>0.27015320011424965</v>
      </c>
      <c r="H39" s="6" t="s">
        <v>67</v>
      </c>
      <c r="I39" s="8">
        <f>SUM('TEI actuel'!B40:B42)</f>
        <v>15.102565999999999</v>
      </c>
      <c r="J39" s="8">
        <f>SUM('TEI actuel'!C40:C42)</f>
        <v>7.3117520000000003</v>
      </c>
      <c r="K39" s="8">
        <f>SUM('TEI actuel'!D40:D42)</f>
        <v>25.100629000000001</v>
      </c>
      <c r="L39" s="5">
        <f t="shared" si="4"/>
        <v>47.514947000000006</v>
      </c>
      <c r="M39" s="6">
        <f t="shared" si="7"/>
        <v>0.2766547030865808</v>
      </c>
      <c r="N39" s="6" t="s">
        <v>67</v>
      </c>
      <c r="O39" s="6">
        <f>VLOOKUP(N39,'europe ratio'!$U$12:$V$76,2,FALSE)</f>
        <v>0.32980495210316346</v>
      </c>
      <c r="P39" s="88">
        <f>'proposé final'!P39</f>
        <v>0.27846361520686808</v>
      </c>
    </row>
    <row r="40" spans="1:16" ht="12" customHeight="1">
      <c r="A40" s="53" t="s">
        <v>36</v>
      </c>
      <c r="B40" s="79" t="str">
        <f t="shared" si="5"/>
        <v>45</v>
      </c>
      <c r="C40" s="54">
        <v>1.0573000000000001E-2</v>
      </c>
      <c r="D40" s="54">
        <v>1.5313999999999999E-2</v>
      </c>
      <c r="E40" s="54">
        <v>6.0428000000000003E-2</v>
      </c>
      <c r="F40" s="54">
        <f t="shared" si="3"/>
        <v>8.6315000000000003E-2</v>
      </c>
      <c r="G40" s="55">
        <f t="shared" si="6"/>
        <v>5.025446540399825E-4</v>
      </c>
      <c r="H40" s="6" t="s">
        <v>115</v>
      </c>
      <c r="I40" s="10">
        <f>VLOOKUP(B40,'TEI actuel'!$A$3:$B$90,2,FALSE)</f>
        <v>1.0464000000000001E-2</v>
      </c>
      <c r="J40" s="10">
        <f>VLOOKUP(B40,'TEI actuel'!$A$3:$C$90,3,FALSE)</f>
        <v>1.6882000000000001E-2</v>
      </c>
      <c r="K40" s="10">
        <f>VLOOKUP(B40,'TEI actuel'!$A$3:$D$90,4,FALSE)</f>
        <v>6.4284999999999995E-2</v>
      </c>
      <c r="L40" s="5">
        <f t="shared" si="4"/>
        <v>9.163099999999999E-2</v>
      </c>
      <c r="M40" s="6">
        <f t="shared" si="7"/>
        <v>5.3351942281502441E-4</v>
      </c>
      <c r="N40" s="6" t="s">
        <v>115</v>
      </c>
      <c r="O40" s="6">
        <f>VLOOKUP(N40,'europe ratio'!$U$12:$V$76,2,FALSE)</f>
        <v>2.9826624666916693E-3</v>
      </c>
      <c r="P40" s="88">
        <f>'proposé final'!P40</f>
        <v>3.4651409051588361E-3</v>
      </c>
    </row>
    <row r="41" spans="1:16" ht="12" customHeight="1">
      <c r="A41" s="53" t="s">
        <v>37</v>
      </c>
      <c r="B41" s="79" t="str">
        <f t="shared" si="5"/>
        <v>52</v>
      </c>
      <c r="C41" s="54">
        <v>0.28565000000000002</v>
      </c>
      <c r="D41" s="54">
        <v>0.18937599999999999</v>
      </c>
      <c r="E41" s="54">
        <v>0.37589800000000001</v>
      </c>
      <c r="F41" s="54">
        <f t="shared" si="3"/>
        <v>0.85092400000000001</v>
      </c>
      <c r="G41" s="55">
        <f t="shared" si="6"/>
        <v>4.9542641162523089E-3</v>
      </c>
      <c r="H41" s="6" t="s">
        <v>121</v>
      </c>
      <c r="I41" s="10">
        <f>VLOOKUP(B41,'TEI actuel'!$A$3:$B$90,2,FALSE)</f>
        <v>0.245252</v>
      </c>
      <c r="J41" s="10">
        <f>VLOOKUP(B41,'TEI actuel'!$A$3:$C$90,3,FALSE)</f>
        <v>0.26748099999999997</v>
      </c>
      <c r="K41" s="10">
        <f>VLOOKUP(B41,'TEI actuel'!$A$3:$D$90,4,FALSE)</f>
        <v>1.813423</v>
      </c>
      <c r="L41" s="5">
        <f t="shared" si="4"/>
        <v>2.3261560000000001</v>
      </c>
      <c r="M41" s="6">
        <f t="shared" si="7"/>
        <v>1.3543990641788328E-2</v>
      </c>
      <c r="N41" s="6" t="s">
        <v>121</v>
      </c>
      <c r="O41" s="6">
        <f>VLOOKUP(N41,'europe ratio'!$U$12:$V$76,2,FALSE)</f>
        <v>5.2519516720182921E-3</v>
      </c>
      <c r="P41" s="88">
        <f>'proposé final'!P43</f>
        <v>6.5320725077386245E-3</v>
      </c>
    </row>
    <row r="42" spans="1:16" ht="12" customHeight="1">
      <c r="A42" s="53" t="s">
        <v>38</v>
      </c>
      <c r="B42" s="79" t="str">
        <f t="shared" si="5"/>
        <v>53</v>
      </c>
      <c r="C42" s="54">
        <v>7.2202000000000002E-2</v>
      </c>
      <c r="D42" s="54">
        <v>2.7119000000000001E-2</v>
      </c>
      <c r="E42" s="54">
        <v>0.13435900000000001</v>
      </c>
      <c r="F42" s="54">
        <f t="shared" si="3"/>
        <v>0.23368</v>
      </c>
      <c r="G42" s="55">
        <f t="shared" si="6"/>
        <v>1.3605356514633969E-3</v>
      </c>
      <c r="H42" s="6" t="s">
        <v>122</v>
      </c>
      <c r="I42" s="12">
        <f>VLOOKUP(B42,'TEI actuel'!$A$3:$B$90,2,FALSE)</f>
        <v>1.5650999999999998E-2</v>
      </c>
      <c r="J42" s="10">
        <f>VLOOKUP(B42,'TEI actuel'!$A$3:$C$90,3,FALSE)</f>
        <v>9.691E-3</v>
      </c>
      <c r="K42" s="10">
        <f>VLOOKUP(B42,'TEI actuel'!$A$3:$D$90,4,FALSE)</f>
        <v>8.3138999999999991E-2</v>
      </c>
      <c r="L42" s="5">
        <f t="shared" si="4"/>
        <v>0.10848099999999999</v>
      </c>
      <c r="M42" s="6">
        <f t="shared" si="7"/>
        <v>6.3162816630176106E-4</v>
      </c>
      <c r="N42" s="6" t="s">
        <v>122</v>
      </c>
      <c r="O42" s="6">
        <f>VLOOKUP(N42,'europe ratio'!$U$12:$V$76,2,FALSE)</f>
        <v>7.4451021723721334E-4</v>
      </c>
      <c r="P42" s="88">
        <f>'proposé final'!P44</f>
        <v>8.5114823883609394E-4</v>
      </c>
    </row>
    <row r="43" spans="1:16" ht="12" customHeight="1">
      <c r="A43" s="53" t="s">
        <v>39</v>
      </c>
      <c r="B43" s="79" t="str">
        <f t="shared" si="5"/>
        <v>55</v>
      </c>
      <c r="C43" s="54">
        <v>0.28228399999999998</v>
      </c>
      <c r="D43" s="54">
        <v>0.27033200000000002</v>
      </c>
      <c r="E43" s="54">
        <v>0.93837400000000004</v>
      </c>
      <c r="F43" s="54">
        <f t="shared" si="3"/>
        <v>1.49099</v>
      </c>
      <c r="G43" s="55">
        <f t="shared" si="6"/>
        <v>8.6808672157455084E-3</v>
      </c>
      <c r="H43" s="6" t="s">
        <v>123</v>
      </c>
      <c r="I43" s="8">
        <f>'TEI actuel'!B51+'TEI actuel'!B52</f>
        <v>4.3103999999999996E-2</v>
      </c>
      <c r="J43" s="8">
        <f>'TEI actuel'!C51+'TEI actuel'!C52</f>
        <v>0.104806</v>
      </c>
      <c r="K43" s="8">
        <f>'TEI actuel'!D51+'TEI actuel'!D52</f>
        <v>0.24677399999999999</v>
      </c>
      <c r="L43" s="5">
        <f t="shared" si="4"/>
        <v>0.39468399999999998</v>
      </c>
      <c r="M43" s="6">
        <f t="shared" si="7"/>
        <v>2.2980386536687923E-3</v>
      </c>
      <c r="N43" s="6" t="s">
        <v>123</v>
      </c>
      <c r="O43" s="6">
        <f>VLOOKUP(N43,'europe ratio'!$U$12:$V$76,2,FALSE)</f>
        <v>4.7696300599259327E-3</v>
      </c>
      <c r="P43" s="88">
        <f>'proposé final'!P45</f>
        <v>5.8533548088903825E-3</v>
      </c>
    </row>
    <row r="44" spans="1:16" ht="12" customHeight="1">
      <c r="A44" s="53" t="s">
        <v>163</v>
      </c>
      <c r="B44" s="79" t="str">
        <f t="shared" si="5"/>
        <v>58</v>
      </c>
      <c r="C44" s="54"/>
      <c r="D44" s="54"/>
      <c r="E44" s="54"/>
      <c r="F44" s="54">
        <f t="shared" si="3"/>
        <v>0</v>
      </c>
      <c r="G44" s="55">
        <f t="shared" si="6"/>
        <v>0</v>
      </c>
      <c r="H44" s="6" t="s">
        <v>125</v>
      </c>
      <c r="I44" s="10">
        <f>VLOOKUP(B44,'TEI actuel'!$A$3:$B$90,2,FALSE)</f>
        <v>2.6999999999999999E-5</v>
      </c>
      <c r="J44" s="10">
        <f>VLOOKUP(B44,'TEI actuel'!$A$3:$C$90,3,FALSE)</f>
        <v>1.66E-4</v>
      </c>
      <c r="K44" s="10">
        <f>VLOOKUP(B44,'TEI actuel'!$A$3:$D$90,4,FALSE)</f>
        <v>8.3099999999999992E-4</v>
      </c>
      <c r="L44" s="5">
        <f t="shared" si="4"/>
        <v>1.024E-3</v>
      </c>
      <c r="M44" s="6">
        <f t="shared" si="7"/>
        <v>5.9622168148616193E-6</v>
      </c>
      <c r="N44" s="6" t="s">
        <v>125</v>
      </c>
      <c r="O44" s="6">
        <f>VLOOKUP(N44,'europe ratio'!$U$12:$V$76,2,FALSE)</f>
        <v>7.8168066425631367E-4</v>
      </c>
      <c r="P44" s="88">
        <f>'proposé final'!P46</f>
        <v>9.7220901784447137E-4</v>
      </c>
    </row>
    <row r="45" spans="1:16" ht="12" customHeight="1">
      <c r="A45" s="53" t="s">
        <v>40</v>
      </c>
      <c r="B45" s="79" t="str">
        <f t="shared" si="5"/>
        <v>59</v>
      </c>
      <c r="C45" s="54">
        <v>2.1663000000000002E-2</v>
      </c>
      <c r="D45" s="54">
        <v>9.8320000000000005E-3</v>
      </c>
      <c r="E45" s="54">
        <v>4.1751000000000003E-2</v>
      </c>
      <c r="F45" s="54">
        <f t="shared" si="3"/>
        <v>7.3246000000000006E-2</v>
      </c>
      <c r="G45" s="55">
        <f t="shared" si="6"/>
        <v>4.264541010231427E-4</v>
      </c>
      <c r="H45" s="6" t="s">
        <v>126</v>
      </c>
      <c r="I45" s="10">
        <f>VLOOKUP(B45,'TEI actuel'!$A$3:$B$90,2,FALSE)</f>
        <v>7.4589999999999995E-3</v>
      </c>
      <c r="J45" s="10">
        <f>VLOOKUP(B45,'TEI actuel'!$A$3:$C$90,3,FALSE)</f>
        <v>4.7229999999999998E-3</v>
      </c>
      <c r="K45" s="10">
        <f>VLOOKUP(B45,'TEI actuel'!$A$3:$D$90,4,FALSE)</f>
        <v>2.7657000000000001E-2</v>
      </c>
      <c r="L45" s="5">
        <f t="shared" si="4"/>
        <v>3.9838999999999999E-2</v>
      </c>
      <c r="M45" s="6">
        <f t="shared" si="7"/>
        <v>2.3196167547585164E-4</v>
      </c>
      <c r="N45" s="6" t="s">
        <v>126</v>
      </c>
      <c r="O45" s="6">
        <f>VLOOKUP(N45,'europe ratio'!$U$12:$V$76,2,FALSE)</f>
        <v>3.7639195629267478E-4</v>
      </c>
      <c r="P45" s="88">
        <f>'proposé final'!P47</f>
        <v>4.6813445807823034E-4</v>
      </c>
    </row>
    <row r="46" spans="1:16" s="49" customFormat="1" ht="12" customHeight="1">
      <c r="A46" s="83" t="s">
        <v>164</v>
      </c>
      <c r="B46" s="84" t="str">
        <f t="shared" si="5"/>
        <v>60</v>
      </c>
      <c r="C46" s="58">
        <v>2.7690000000000002E-3</v>
      </c>
      <c r="D46" s="58">
        <v>0</v>
      </c>
      <c r="E46" s="58">
        <v>0</v>
      </c>
      <c r="F46" s="58">
        <f t="shared" si="3"/>
        <v>2.7690000000000002E-3</v>
      </c>
      <c r="G46" s="85">
        <f t="shared" si="6"/>
        <v>1.6121718670413155E-5</v>
      </c>
      <c r="H46" s="86" t="s">
        <v>127</v>
      </c>
      <c r="I46" s="8"/>
      <c r="J46" s="8"/>
      <c r="K46" s="8"/>
      <c r="L46" s="47">
        <f t="shared" si="4"/>
        <v>0</v>
      </c>
      <c r="M46" s="86">
        <f t="shared" si="7"/>
        <v>0</v>
      </c>
      <c r="N46" s="86" t="s">
        <v>127</v>
      </c>
      <c r="O46" s="15"/>
      <c r="P46" s="88">
        <f>'proposé final'!P48</f>
        <v>0</v>
      </c>
    </row>
    <row r="47" spans="1:16" ht="12" customHeight="1">
      <c r="A47" s="53" t="s">
        <v>41</v>
      </c>
      <c r="B47" s="79" t="str">
        <f>MID(A47:A109,7,2)</f>
        <v>61</v>
      </c>
      <c r="C47" s="54">
        <v>0.126745</v>
      </c>
      <c r="D47" s="54">
        <v>0.117996</v>
      </c>
      <c r="E47" s="54">
        <v>0.63889200000000002</v>
      </c>
      <c r="F47" s="54">
        <f t="shared" si="3"/>
        <v>0.883633</v>
      </c>
      <c r="G47" s="55">
        <f t="shared" si="6"/>
        <v>5.1447030097122384E-3</v>
      </c>
      <c r="H47" s="6" t="s">
        <v>128</v>
      </c>
      <c r="I47" s="10">
        <f>VLOOKUP(B47,'TEI actuel'!$A$3:$B$90,2,FALSE)</f>
        <v>6.3667000000000001E-2</v>
      </c>
      <c r="J47" s="10">
        <f>VLOOKUP(B47,'TEI actuel'!$A$3:$C$90,3,FALSE)</f>
        <v>6.7986999999999992E-2</v>
      </c>
      <c r="K47" s="10">
        <f>VLOOKUP(B47,'TEI actuel'!$A$3:$D$90,4,FALSE)</f>
        <v>0.37970199999999998</v>
      </c>
      <c r="L47" s="5">
        <f t="shared" si="4"/>
        <v>0.51135599999999992</v>
      </c>
      <c r="M47" s="6">
        <f t="shared" si="7"/>
        <v>2.9773587320120879E-3</v>
      </c>
      <c r="N47" s="6" t="s">
        <v>128</v>
      </c>
      <c r="O47" s="6">
        <f>VLOOKUP(N47,'europe ratio'!$U$12:$V$76,2,FALSE)</f>
        <v>3.1384319596567461E-3</v>
      </c>
      <c r="P47" s="88">
        <f>'proposé final'!P49</f>
        <v>2.6500615436194069E-3</v>
      </c>
    </row>
    <row r="48" spans="1:16" ht="12" customHeight="1">
      <c r="A48" s="53" t="s">
        <v>42</v>
      </c>
      <c r="B48" s="79" t="str">
        <f>MID(A48:A110,7,2)</f>
        <v>62</v>
      </c>
      <c r="C48" s="54">
        <v>3.2684999999999999E-2</v>
      </c>
      <c r="D48" s="54">
        <v>3.9557000000000002E-2</v>
      </c>
      <c r="E48" s="54">
        <v>3.4997E-2</v>
      </c>
      <c r="F48" s="54">
        <f t="shared" si="3"/>
        <v>0.107239</v>
      </c>
      <c r="G48" s="55">
        <f t="shared" si="6"/>
        <v>6.2436872101713124E-4</v>
      </c>
      <c r="H48" s="6" t="s">
        <v>129</v>
      </c>
      <c r="I48" s="10">
        <f>VLOOKUP(B48,'TEI actuel'!$A$3:$B$90,2,FALSE)</f>
        <v>5.9810000000000002E-2</v>
      </c>
      <c r="J48" s="10">
        <f>VLOOKUP(B48,'TEI actuel'!$A$3:$C$90,3,FALSE)</f>
        <v>9.9451999999999999E-2</v>
      </c>
      <c r="K48" s="10">
        <f>VLOOKUP(B48,'TEI actuel'!$A$3:$D$90,4,FALSE)</f>
        <v>0.355103</v>
      </c>
      <c r="L48" s="5">
        <f t="shared" si="4"/>
        <v>0.51436499999999996</v>
      </c>
      <c r="M48" s="6">
        <f t="shared" si="7"/>
        <v>2.9948785663831026E-3</v>
      </c>
      <c r="N48" s="6" t="s">
        <v>129</v>
      </c>
      <c r="O48" s="6">
        <f>VLOOKUP(N48,'europe ratio'!$U$12:$V$76,2,FALSE)</f>
        <v>6.4104949237019865E-3</v>
      </c>
      <c r="P48" s="88">
        <f>'proposé final'!P50</f>
        <v>5.6146399510662052E-3</v>
      </c>
    </row>
    <row r="49" spans="1:16" ht="12" customHeight="1">
      <c r="A49" s="53" t="s">
        <v>43</v>
      </c>
      <c r="B49" s="79" t="str">
        <f>MID(A49:A111,7,2)</f>
        <v>63</v>
      </c>
      <c r="C49" s="54">
        <v>1.6403000000000001E-2</v>
      </c>
      <c r="D49" s="54">
        <v>9.9260000000000008E-3</v>
      </c>
      <c r="E49" s="54">
        <v>4.2153000000000003E-2</v>
      </c>
      <c r="F49" s="54">
        <f t="shared" si="3"/>
        <v>6.8482000000000001E-2</v>
      </c>
      <c r="G49" s="55">
        <f t="shared" si="6"/>
        <v>3.9871705958368861E-4</v>
      </c>
      <c r="H49" s="6" t="s">
        <v>130</v>
      </c>
      <c r="I49" s="10">
        <f>VLOOKUP(B49,'TEI actuel'!$A$3:$B$90,2,FALSE)</f>
        <v>3.1049E-2</v>
      </c>
      <c r="J49" s="10">
        <f>VLOOKUP(B49,'TEI actuel'!$A$3:$C$90,3,FALSE)</f>
        <v>3.9725000000000003E-2</v>
      </c>
      <c r="K49" s="10">
        <f>VLOOKUP(B49,'TEI actuel'!$A$3:$D$90,4,FALSE)</f>
        <v>0.17890799999999998</v>
      </c>
      <c r="L49" s="5">
        <f t="shared" si="4"/>
        <v>0.24968199999999999</v>
      </c>
      <c r="M49" s="6">
        <f t="shared" si="7"/>
        <v>1.4537677917658973E-3</v>
      </c>
      <c r="N49" s="6" t="s">
        <v>130</v>
      </c>
      <c r="O49"/>
      <c r="P49" s="88">
        <f>'proposé final'!P51</f>
        <v>0</v>
      </c>
    </row>
    <row r="50" spans="1:16" ht="12" customHeight="1">
      <c r="A50" s="53" t="s">
        <v>44</v>
      </c>
      <c r="B50" s="79" t="str">
        <f t="shared" ref="B50:B59" si="8">MID(A50:A112,7,2)</f>
        <v>68</v>
      </c>
      <c r="C50" s="54">
        <v>0.52572600000000003</v>
      </c>
      <c r="D50" s="54">
        <v>0.96290799999999999</v>
      </c>
      <c r="E50" s="54">
        <v>2.7823009999999999</v>
      </c>
      <c r="F50" s="54">
        <f t="shared" si="3"/>
        <v>4.2709349999999997</v>
      </c>
      <c r="G50" s="55">
        <f t="shared" si="6"/>
        <v>2.4866310050422898E-2</v>
      </c>
      <c r="H50" s="6" t="s">
        <v>134</v>
      </c>
      <c r="I50" s="10">
        <f>VLOOKUP(B50,'TEI actuel'!$A$3:$B$90,2,FALSE)</f>
        <v>0.231629</v>
      </c>
      <c r="J50" s="10">
        <f>VLOOKUP(B50,'TEI actuel'!$A$3:$C$90,3,FALSE)</f>
        <v>6.0816000000000002E-2</v>
      </c>
      <c r="K50" s="10">
        <f>VLOOKUP(B50,'TEI actuel'!$A$3:$D$90,4,FALSE)</f>
        <v>0.455683</v>
      </c>
      <c r="L50" s="5">
        <f t="shared" si="4"/>
        <v>0.74812800000000002</v>
      </c>
      <c r="M50" s="6">
        <f t="shared" si="7"/>
        <v>4.355958341082807E-3</v>
      </c>
      <c r="N50" s="6" t="s">
        <v>134</v>
      </c>
      <c r="O50" s="6">
        <f>VLOOKUP(N50,'europe ratio'!$U$12:$V$76,2,FALSE)</f>
        <v>2.5506334389162909E-2</v>
      </c>
      <c r="P50" s="88">
        <f>'proposé final'!P53</f>
        <v>3.2151499867659646E-2</v>
      </c>
    </row>
    <row r="51" spans="1:16" ht="12" customHeight="1">
      <c r="A51" s="53" t="s">
        <v>45</v>
      </c>
      <c r="B51" s="79" t="str">
        <f t="shared" si="8"/>
        <v>69</v>
      </c>
      <c r="C51" s="54">
        <v>0.249782</v>
      </c>
      <c r="D51" s="54">
        <v>0.21762699999999999</v>
      </c>
      <c r="E51" s="54">
        <v>0.344918</v>
      </c>
      <c r="F51" s="54">
        <f t="shared" si="3"/>
        <v>0.81232700000000002</v>
      </c>
      <c r="G51" s="55">
        <f t="shared" si="6"/>
        <v>4.7295440095271608E-3</v>
      </c>
      <c r="H51" s="6" t="s">
        <v>135</v>
      </c>
      <c r="I51" s="10">
        <f>VLOOKUP(B51,'TEI actuel'!$A$3:$B$90,2,FALSE)</f>
        <v>0.18531600000000001</v>
      </c>
      <c r="J51" s="10">
        <f>VLOOKUP(B51,'TEI actuel'!$A$3:$C$90,3,FALSE)</f>
        <v>0.17429599999999998</v>
      </c>
      <c r="K51" s="10">
        <f>VLOOKUP(B51,'TEI actuel'!$A$3:$D$90,4,FALSE)</f>
        <v>1.1218810000000001</v>
      </c>
      <c r="L51" s="5">
        <f t="shared" si="4"/>
        <v>1.4814930000000002</v>
      </c>
      <c r="M51" s="6">
        <f t="shared" si="7"/>
        <v>8.6259594489255728E-3</v>
      </c>
      <c r="N51" s="6" t="s">
        <v>135</v>
      </c>
      <c r="O51" s="6">
        <f>VLOOKUP(N51,'europe ratio'!$U$12:$V$76,2,FALSE)</f>
        <v>2.5990736190870674E-2</v>
      </c>
      <c r="P51" s="88">
        <f>'proposé final'!P54</f>
        <v>3.0765113371763023E-2</v>
      </c>
    </row>
    <row r="52" spans="1:16" ht="12" customHeight="1">
      <c r="A52" s="53" t="s">
        <v>46</v>
      </c>
      <c r="B52" s="79" t="str">
        <f t="shared" si="8"/>
        <v>70</v>
      </c>
      <c r="C52" s="54">
        <v>1.554379</v>
      </c>
      <c r="D52" s="54">
        <v>0.96260199999999996</v>
      </c>
      <c r="E52" s="54">
        <v>1.7805949999999999</v>
      </c>
      <c r="F52" s="54">
        <f t="shared" si="3"/>
        <v>4.2975759999999994</v>
      </c>
      <c r="G52" s="55">
        <f t="shared" si="6"/>
        <v>2.5021419731570776E-2</v>
      </c>
      <c r="H52" s="6" t="s">
        <v>136</v>
      </c>
      <c r="I52" s="10">
        <f>VLOOKUP(B52,'TEI actuel'!$A$3:$B$90,2,FALSE)</f>
        <v>0.79348099999999999</v>
      </c>
      <c r="J52" s="10">
        <f>VLOOKUP(B52,'TEI actuel'!$A$3:$C$90,3,FALSE)</f>
        <v>0.899756</v>
      </c>
      <c r="K52" s="10">
        <f>VLOOKUP(B52,'TEI actuel'!$A$3:$D$90,4,FALSE)</f>
        <v>5.8340269999999999</v>
      </c>
      <c r="L52" s="5">
        <f t="shared" si="4"/>
        <v>7.5272639999999997</v>
      </c>
      <c r="M52" s="6">
        <f t="shared" si="7"/>
        <v>4.3827324209670442E-2</v>
      </c>
      <c r="N52" s="6" t="s">
        <v>136</v>
      </c>
      <c r="O52" s="6"/>
      <c r="P52" s="88">
        <f>'proposé final'!P55</f>
        <v>0</v>
      </c>
    </row>
    <row r="53" spans="1:16" ht="12" customHeight="1">
      <c r="A53" s="53" t="s">
        <v>47</v>
      </c>
      <c r="B53" s="79" t="str">
        <f t="shared" si="8"/>
        <v>71</v>
      </c>
      <c r="C53" s="54">
        <v>1.9562360000000001</v>
      </c>
      <c r="D53" s="54">
        <v>1.9502429999999999</v>
      </c>
      <c r="E53" s="54">
        <v>4.2939059999999998</v>
      </c>
      <c r="F53" s="54">
        <f t="shared" si="3"/>
        <v>8.2003850000000007</v>
      </c>
      <c r="G53" s="55">
        <f t="shared" si="6"/>
        <v>4.7744420353584685E-2</v>
      </c>
      <c r="H53" s="6" t="s">
        <v>137</v>
      </c>
      <c r="I53" s="10">
        <f>VLOOKUP(B53,'TEI actuel'!$A$3:$B$90,2,FALSE)</f>
        <v>1.1251089999999999</v>
      </c>
      <c r="J53" s="10">
        <f>VLOOKUP(B53,'TEI actuel'!$A$3:$C$90,3,FALSE)</f>
        <v>0.84423500000000007</v>
      </c>
      <c r="K53" s="10">
        <f>VLOOKUP(B53,'TEI actuel'!$A$3:$D$90,4,FALSE)</f>
        <v>4.5082619999999993</v>
      </c>
      <c r="L53" s="5">
        <f t="shared" si="4"/>
        <v>6.4776059999999998</v>
      </c>
      <c r="M53" s="6">
        <f t="shared" si="7"/>
        <v>3.7715714270750503E-2</v>
      </c>
      <c r="N53" s="6" t="s">
        <v>137</v>
      </c>
      <c r="O53" s="6">
        <f>VLOOKUP(N53,'europe ratio'!$U$12:$V$76,2,FALSE)</f>
        <v>4.2240537408045155E-2</v>
      </c>
      <c r="P53" s="88">
        <f>'proposé final'!P56</f>
        <v>4.7271781612770042E-2</v>
      </c>
    </row>
    <row r="54" spans="1:16" ht="12" customHeight="1">
      <c r="A54" s="53" t="s">
        <v>48</v>
      </c>
      <c r="B54" s="79" t="str">
        <f t="shared" si="8"/>
        <v>73</v>
      </c>
      <c r="C54" s="54">
        <v>4.7639000000000001E-2</v>
      </c>
      <c r="D54" s="54">
        <v>8.9048000000000002E-2</v>
      </c>
      <c r="E54" s="54">
        <v>9.9442000000000003E-2</v>
      </c>
      <c r="F54" s="54">
        <f t="shared" si="3"/>
        <v>0.23612900000000001</v>
      </c>
      <c r="G54" s="55">
        <f t="shared" si="6"/>
        <v>1.374794260717222E-3</v>
      </c>
      <c r="H54" s="6" t="s">
        <v>139</v>
      </c>
      <c r="I54" s="10">
        <f>VLOOKUP(B54,'TEI actuel'!$A$3:$B$90,2,FALSE)</f>
        <v>3.9465E-2</v>
      </c>
      <c r="J54" s="10">
        <f>VLOOKUP(B54,'TEI actuel'!$A$3:$C$90,3,FALSE)</f>
        <v>3.3581E-2</v>
      </c>
      <c r="K54" s="10">
        <f>VLOOKUP(B54,'TEI actuel'!$A$3:$D$90,4,FALSE)</f>
        <v>0.25182199999999999</v>
      </c>
      <c r="L54" s="5">
        <f t="shared" si="4"/>
        <v>0.32486799999999999</v>
      </c>
      <c r="M54" s="6">
        <f t="shared" si="7"/>
        <v>1.8915365744242819E-3</v>
      </c>
      <c r="N54" s="6" t="s">
        <v>139</v>
      </c>
      <c r="O54" s="6">
        <f>VLOOKUP(N54,'europe ratio'!$U$12:$V$76,2,FALSE)</f>
        <v>2.8615502504863626E-3</v>
      </c>
      <c r="P54" s="88">
        <f>'proposé final'!P57</f>
        <v>2.6290477056617597E-3</v>
      </c>
    </row>
    <row r="55" spans="1:16" ht="12" customHeight="1">
      <c r="A55" s="53" t="s">
        <v>49</v>
      </c>
      <c r="B55" s="79" t="str">
        <f t="shared" si="8"/>
        <v>74</v>
      </c>
      <c r="C55" s="54">
        <v>0</v>
      </c>
      <c r="D55" s="54">
        <v>0</v>
      </c>
      <c r="E55" s="54">
        <v>0</v>
      </c>
      <c r="F55" s="54">
        <f t="shared" si="3"/>
        <v>0</v>
      </c>
      <c r="G55" s="55">
        <f t="shared" si="6"/>
        <v>0</v>
      </c>
      <c r="H55" s="6" t="s">
        <v>140</v>
      </c>
      <c r="I55" s="10">
        <f>VLOOKUP(B55,'TEI actuel'!$A$3:$B$90,2,FALSE)</f>
        <v>4.1478000000000001E-2</v>
      </c>
      <c r="J55" s="10">
        <f>VLOOKUP(B55,'TEI actuel'!$A$3:$C$90,3,FALSE)</f>
        <v>3.2591000000000002E-2</v>
      </c>
      <c r="K55" s="10">
        <f>VLOOKUP(B55,'TEI actuel'!$A$3:$D$90,4,FALSE)</f>
        <v>0.25540600000000002</v>
      </c>
      <c r="L55" s="5">
        <f t="shared" si="4"/>
        <v>0.32947500000000002</v>
      </c>
      <c r="M55" s="6">
        <f t="shared" si="7"/>
        <v>1.9183607276138011E-3</v>
      </c>
      <c r="N55" s="6" t="s">
        <v>140</v>
      </c>
      <c r="O55" s="6">
        <f>VLOOKUP(N55,'europe ratio'!$U$12:$V$76,2,FALSE)</f>
        <v>4.1038376062796887E-3</v>
      </c>
      <c r="P55" s="88">
        <f>'proposé final'!P58</f>
        <v>4.9932156911955301E-3</v>
      </c>
    </row>
    <row r="56" spans="1:16" ht="12" customHeight="1">
      <c r="A56" s="53" t="s">
        <v>50</v>
      </c>
      <c r="B56" s="79" t="str">
        <f t="shared" si="8"/>
        <v>75</v>
      </c>
      <c r="C56" s="54">
        <v>0</v>
      </c>
      <c r="D56" s="54">
        <v>0</v>
      </c>
      <c r="E56" s="54">
        <v>0</v>
      </c>
      <c r="F56" s="54">
        <f t="shared" si="3"/>
        <v>0</v>
      </c>
      <c r="G56" s="55">
        <f t="shared" si="6"/>
        <v>0</v>
      </c>
      <c r="H56" s="6" t="s">
        <v>141</v>
      </c>
      <c r="I56" s="10">
        <f>VLOOKUP(B56,'TEI actuel'!$A$3:$B$90,2,FALSE)</f>
        <v>0</v>
      </c>
      <c r="J56" s="10">
        <f>VLOOKUP(B56,'TEI actuel'!$A$3:$C$90,3,FALSE)</f>
        <v>0</v>
      </c>
      <c r="K56" s="10">
        <f>VLOOKUP(B56,'TEI actuel'!$A$3:$D$90,4,FALSE)</f>
        <v>0</v>
      </c>
      <c r="L56" s="5">
        <f t="shared" si="4"/>
        <v>0</v>
      </c>
      <c r="M56" s="6">
        <f t="shared" si="7"/>
        <v>0</v>
      </c>
      <c r="N56" s="6" t="s">
        <v>141</v>
      </c>
      <c r="O56"/>
      <c r="P56" s="88">
        <f>'proposé final'!P59</f>
        <v>0</v>
      </c>
    </row>
    <row r="57" spans="1:16" ht="12" customHeight="1">
      <c r="A57" s="53" t="s">
        <v>51</v>
      </c>
      <c r="B57" s="79" t="str">
        <f t="shared" si="8"/>
        <v>77</v>
      </c>
      <c r="C57" s="54">
        <v>0.61803200000000003</v>
      </c>
      <c r="D57" s="54">
        <v>0.67005000000000003</v>
      </c>
      <c r="E57" s="54">
        <v>3.1092580000000001</v>
      </c>
      <c r="F57" s="54">
        <f t="shared" si="3"/>
        <v>4.3973399999999998</v>
      </c>
      <c r="G57" s="55">
        <f t="shared" si="6"/>
        <v>2.56022673810598E-2</v>
      </c>
      <c r="H57" s="6" t="s">
        <v>142</v>
      </c>
      <c r="I57" s="10">
        <f>VLOOKUP(B57,'TEI actuel'!$A$3:$B$90,2,FALSE)</f>
        <v>0.37557999999999997</v>
      </c>
      <c r="J57" s="10">
        <f>VLOOKUP(B57,'TEI actuel'!$A$3:$C$90,3,FALSE)</f>
        <v>0.42973500000000003</v>
      </c>
      <c r="K57" s="10">
        <f>VLOOKUP(B57,'TEI actuel'!$A$3:$D$90,4,FALSE)</f>
        <v>2.5527100000000003</v>
      </c>
      <c r="L57" s="5">
        <f t="shared" si="4"/>
        <v>3.3580250000000005</v>
      </c>
      <c r="M57" s="6">
        <f t="shared" si="7"/>
        <v>1.9552024530982124E-2</v>
      </c>
      <c r="N57" s="6" t="s">
        <v>142</v>
      </c>
      <c r="O57" s="6">
        <f>VLOOKUP(N57,'europe ratio'!$U$12:$V$76,2,FALSE)</f>
        <v>2.5176290187016111E-2</v>
      </c>
      <c r="P57" s="88">
        <f>'proposé final'!P60</f>
        <v>2.4638590376296732E-2</v>
      </c>
    </row>
    <row r="58" spans="1:16" ht="12" customHeight="1">
      <c r="A58" s="53" t="s">
        <v>52</v>
      </c>
      <c r="B58" s="79" t="str">
        <f t="shared" si="8"/>
        <v>78</v>
      </c>
      <c r="C58" s="54">
        <v>1.3788419999999999</v>
      </c>
      <c r="D58" s="54">
        <v>2.937236</v>
      </c>
      <c r="E58" s="54">
        <v>3.3789440000000002</v>
      </c>
      <c r="F58" s="54">
        <f t="shared" si="3"/>
        <v>7.6950219999999998</v>
      </c>
      <c r="G58" s="55">
        <f t="shared" si="6"/>
        <v>4.4802087340787278E-2</v>
      </c>
      <c r="H58" s="6" t="s">
        <v>143</v>
      </c>
      <c r="I58" s="10">
        <f>VLOOKUP(B58,'TEI actuel'!$A$3:$B$90,2,FALSE)</f>
        <v>1.1830000000000001</v>
      </c>
      <c r="J58" s="10">
        <f>VLOOKUP(B58,'TEI actuel'!$A$3:$C$90,3,FALSE)</f>
        <v>1.018</v>
      </c>
      <c r="K58" s="10">
        <f>VLOOKUP(B58,'TEI actuel'!$A$3:$D$90,4,FALSE)</f>
        <v>5.3588000000000005</v>
      </c>
      <c r="L58" s="5">
        <f t="shared" si="4"/>
        <v>7.559800000000001</v>
      </c>
      <c r="M58" s="6">
        <f t="shared" si="7"/>
        <v>4.4016764332998906E-2</v>
      </c>
      <c r="N58" s="6" t="s">
        <v>143</v>
      </c>
      <c r="O58" s="6">
        <f>VLOOKUP(N58,'europe ratio'!$U$12:$V$76,2,FALSE)</f>
        <v>1.5808076246761883E-2</v>
      </c>
      <c r="P58" s="88">
        <f>'proposé final'!P61</f>
        <v>1.6855193572392606E-2</v>
      </c>
    </row>
    <row r="59" spans="1:16" s="49" customFormat="1" ht="12" customHeight="1">
      <c r="A59" s="83" t="s">
        <v>165</v>
      </c>
      <c r="B59" s="84" t="str">
        <f t="shared" si="8"/>
        <v>79</v>
      </c>
      <c r="C59" s="58">
        <f>'proposé intermlédiaire'!C59/'proposé intermlédiaire'!C$72*'proposé intermlédiaire'!I$72</f>
        <v>0</v>
      </c>
      <c r="D59" s="58">
        <f>'proposé intermlédiaire'!D59/'proposé intermlédiaire'!D$72*'proposé intermlédiaire'!J$72</f>
        <v>0</v>
      </c>
      <c r="E59" s="58">
        <f>'proposé intermlédiaire'!E59/'proposé intermlédiaire'!E$72*'proposé intermlédiaire'!K$72</f>
        <v>0</v>
      </c>
      <c r="F59" s="58">
        <f t="shared" si="3"/>
        <v>0</v>
      </c>
      <c r="G59" s="85">
        <f t="shared" si="6"/>
        <v>0</v>
      </c>
      <c r="H59" s="86" t="s">
        <v>144</v>
      </c>
      <c r="I59" s="8"/>
      <c r="J59" s="8"/>
      <c r="K59" s="8"/>
      <c r="L59" s="47">
        <f t="shared" si="4"/>
        <v>0</v>
      </c>
      <c r="M59" s="86">
        <f t="shared" si="7"/>
        <v>0</v>
      </c>
      <c r="N59" s="86" t="s">
        <v>144</v>
      </c>
      <c r="O59" s="86">
        <f>VLOOKUP(N59,'europe ratio'!$U$12:$V$76,2,FALSE)</f>
        <v>3.0476189759038284E-4</v>
      </c>
      <c r="P59" s="88">
        <f>'proposé final'!P62</f>
        <v>3.7904515063661467E-4</v>
      </c>
    </row>
    <row r="60" spans="1:16" ht="12" customHeight="1">
      <c r="A60" s="53" t="s">
        <v>53</v>
      </c>
      <c r="B60" s="79" t="str">
        <f t="shared" ref="B60:B71" si="9">MID(A60:A121,7,2)</f>
        <v>80</v>
      </c>
      <c r="C60" s="54">
        <v>5.0279999999999998E-2</v>
      </c>
      <c r="D60" s="54">
        <v>2.0284E-2</v>
      </c>
      <c r="E60" s="54">
        <v>5.3837000000000003E-2</v>
      </c>
      <c r="F60" s="54">
        <f t="shared" si="3"/>
        <v>0.12440100000000001</v>
      </c>
      <c r="G60" s="55">
        <f t="shared" si="6"/>
        <v>7.2428960791551722E-4</v>
      </c>
      <c r="H60" s="6" t="s">
        <v>145</v>
      </c>
      <c r="I60" s="10">
        <f>VLOOKUP(B60,'TEI actuel'!$A$3:$B$90,2,FALSE)</f>
        <v>4.0797E-2</v>
      </c>
      <c r="J60" s="10">
        <f>VLOOKUP(B60,'TEI actuel'!$A$3:$C$90,3,FALSE)</f>
        <v>3.2743000000000001E-2</v>
      </c>
      <c r="K60" s="10">
        <f>VLOOKUP(B60,'TEI actuel'!$A$3:$D$90,4,FALSE)</f>
        <v>0.25103900000000001</v>
      </c>
      <c r="L60" s="5">
        <f t="shared" si="4"/>
        <v>0.32457900000000001</v>
      </c>
      <c r="M60" s="6">
        <f t="shared" si="7"/>
        <v>1.889853878467744E-3</v>
      </c>
      <c r="N60" s="6" t="s">
        <v>145</v>
      </c>
      <c r="O60" s="6">
        <f>VLOOKUP(N60,'europe ratio'!$U$12:$V$76,2,FALSE)</f>
        <v>1.6135927307820951E-2</v>
      </c>
      <c r="P60" s="88">
        <f>'proposé final'!P63</f>
        <v>1.7515484652329796E-2</v>
      </c>
    </row>
    <row r="61" spans="1:16" ht="12" customHeight="1">
      <c r="A61" s="53" t="s">
        <v>54</v>
      </c>
      <c r="B61" s="79" t="str">
        <f t="shared" si="9"/>
        <v>81</v>
      </c>
      <c r="C61" s="54">
        <v>1.1668480000000001</v>
      </c>
      <c r="D61" s="54">
        <v>0.35766300000000001</v>
      </c>
      <c r="E61" s="54">
        <v>0.72104400000000002</v>
      </c>
      <c r="F61" s="54">
        <f t="shared" si="3"/>
        <v>2.2455550000000004</v>
      </c>
      <c r="G61" s="55">
        <f t="shared" si="6"/>
        <v>1.307410833114468E-2</v>
      </c>
      <c r="H61" s="6" t="s">
        <v>146</v>
      </c>
      <c r="I61" s="10">
        <f>VLOOKUP(B61,'TEI actuel'!$A$3:$B$90,2,FALSE)</f>
        <v>0.34007199999999999</v>
      </c>
      <c r="J61" s="10">
        <f>VLOOKUP(B61,'TEI actuel'!$A$3:$C$90,3,FALSE)</f>
        <v>0.17027699999999998</v>
      </c>
      <c r="K61" s="10">
        <f>VLOOKUP(B61,'TEI actuel'!$A$3:$D$90,4,FALSE)</f>
        <v>0.67563800000000007</v>
      </c>
      <c r="L61" s="5">
        <f t="shared" si="4"/>
        <v>1.1859869999999999</v>
      </c>
      <c r="M61" s="6">
        <f t="shared" si="7"/>
        <v>6.9053824546946169E-3</v>
      </c>
      <c r="N61" s="6" t="s">
        <v>146</v>
      </c>
      <c r="O61"/>
      <c r="P61" s="88">
        <f>'proposé final'!P64</f>
        <v>0</v>
      </c>
    </row>
    <row r="62" spans="1:16" ht="12" customHeight="1">
      <c r="A62" s="53" t="s">
        <v>55</v>
      </c>
      <c r="B62" s="79" t="str">
        <f t="shared" si="9"/>
        <v>82</v>
      </c>
      <c r="C62" s="54">
        <v>9.2737E-2</v>
      </c>
      <c r="D62" s="54">
        <v>0.58143699999999998</v>
      </c>
      <c r="E62" s="54">
        <v>0.238315</v>
      </c>
      <c r="F62" s="54">
        <f t="shared" si="3"/>
        <v>0.91248899999999988</v>
      </c>
      <c r="G62" s="55">
        <f t="shared" si="6"/>
        <v>5.3127089013530618E-3</v>
      </c>
      <c r="H62" s="6" t="s">
        <v>147</v>
      </c>
      <c r="I62" s="10">
        <f>VLOOKUP(B62,'TEI actuel'!$A$3:$B$90,2,FALSE)</f>
        <v>0.15526499999999999</v>
      </c>
      <c r="J62" s="10">
        <f>VLOOKUP(B62,'TEI actuel'!$A$3:$C$90,3,FALSE)</f>
        <v>0.101548</v>
      </c>
      <c r="K62" s="10">
        <f>VLOOKUP(B62,'TEI actuel'!$A$3:$D$90,4,FALSE)</f>
        <v>1.5264980000000001</v>
      </c>
      <c r="L62" s="5">
        <f t="shared" si="4"/>
        <v>1.7833110000000001</v>
      </c>
      <c r="M62" s="6">
        <f t="shared" si="7"/>
        <v>1.0383287920241886E-2</v>
      </c>
      <c r="N62" s="6" t="s">
        <v>147</v>
      </c>
      <c r="O62"/>
      <c r="P62" s="88">
        <f>'proposé final'!P65</f>
        <v>0</v>
      </c>
    </row>
    <row r="63" spans="1:16" ht="12" customHeight="1">
      <c r="A63" s="53" t="s">
        <v>56</v>
      </c>
      <c r="B63" s="79" t="str">
        <f t="shared" si="9"/>
        <v>85</v>
      </c>
      <c r="C63" s="54">
        <v>8.3338999999999996E-2</v>
      </c>
      <c r="D63" s="54">
        <v>8.4723000000000007E-2</v>
      </c>
      <c r="E63" s="54">
        <v>0.42484300000000003</v>
      </c>
      <c r="F63" s="54">
        <f t="shared" si="3"/>
        <v>0.59290500000000002</v>
      </c>
      <c r="G63" s="55">
        <f t="shared" si="6"/>
        <v>3.4520215270066133E-3</v>
      </c>
      <c r="H63" s="6" t="s">
        <v>149</v>
      </c>
      <c r="I63" s="10">
        <f>VLOOKUP(B63,'TEI actuel'!$A$3:$B$90,2,FALSE)</f>
        <v>8.1012000000000001E-2</v>
      </c>
      <c r="J63" s="10">
        <f>VLOOKUP(B63,'TEI actuel'!$A$3:$C$90,3,FALSE)</f>
        <v>0.109221</v>
      </c>
      <c r="K63" s="10">
        <f>VLOOKUP(B63,'TEI actuel'!$A$3:$D$90,4,FALSE)</f>
        <v>0.59349600000000002</v>
      </c>
      <c r="L63" s="5">
        <f t="shared" si="4"/>
        <v>0.78372900000000001</v>
      </c>
      <c r="M63" s="6">
        <f t="shared" si="7"/>
        <v>4.5632443575143386E-3</v>
      </c>
      <c r="N63" s="6" t="s">
        <v>149</v>
      </c>
      <c r="O63" s="6">
        <f>VLOOKUP(N63,'europe ratio'!$U$12:$V$76,2,FALSE)</f>
        <v>1.2352749518862029E-3</v>
      </c>
      <c r="P63" s="88">
        <f>'proposé final'!P66</f>
        <v>1.5363632524846116E-3</v>
      </c>
    </row>
    <row r="64" spans="1:16" ht="12" customHeight="1">
      <c r="A64" s="53" t="s">
        <v>57</v>
      </c>
      <c r="B64" s="79" t="str">
        <f t="shared" si="9"/>
        <v>93</v>
      </c>
      <c r="C64" s="54">
        <v>0</v>
      </c>
      <c r="D64" s="54">
        <v>0</v>
      </c>
      <c r="E64" s="54">
        <v>0</v>
      </c>
      <c r="F64" s="54">
        <f t="shared" si="3"/>
        <v>0</v>
      </c>
      <c r="G64" s="55">
        <f t="shared" si="6"/>
        <v>0</v>
      </c>
      <c r="H64" s="6" t="s">
        <v>156</v>
      </c>
      <c r="I64" s="10">
        <f>VLOOKUP(B64,'TEI actuel'!$A$3:$B$90,2,FALSE)</f>
        <v>7.1449999999999994E-3</v>
      </c>
      <c r="J64" s="10">
        <f>VLOOKUP(B64,'TEI actuel'!$A$3:$C$90,3,FALSE)</f>
        <v>8.5310000000000004E-3</v>
      </c>
      <c r="K64" s="10">
        <f>VLOOKUP(B64,'TEI actuel'!$A$3:$D$90,4,FALSE)</f>
        <v>3.9122999999999998E-2</v>
      </c>
      <c r="L64" s="5">
        <f t="shared" si="4"/>
        <v>5.4799E-2</v>
      </c>
      <c r="M64" s="6">
        <f t="shared" si="7"/>
        <v>3.1906593675547061E-4</v>
      </c>
      <c r="N64" s="6" t="s">
        <v>156</v>
      </c>
      <c r="O64" s="6">
        <f>VLOOKUP(N64,'europe ratio'!$U$12:$V$76,2,FALSE)</f>
        <v>2.9817306170449518E-4</v>
      </c>
      <c r="P64" s="88">
        <f>'proposé final'!P67</f>
        <v>3.7085033917680761E-4</v>
      </c>
    </row>
    <row r="65" spans="1:16" ht="12" customHeight="1">
      <c r="A65" s="53" t="s">
        <v>58</v>
      </c>
      <c r="B65" s="79" t="str">
        <f t="shared" si="9"/>
        <v>94</v>
      </c>
      <c r="C65" s="54">
        <v>1.7188999999999999E-2</v>
      </c>
      <c r="D65" s="54">
        <v>2.601E-3</v>
      </c>
      <c r="E65" s="54">
        <v>1.1044E-2</v>
      </c>
      <c r="F65" s="54">
        <f t="shared" si="3"/>
        <v>3.0834E-2</v>
      </c>
      <c r="G65" s="55">
        <f t="shared" si="6"/>
        <v>1.7952223672210879E-4</v>
      </c>
      <c r="H65" s="6" t="s">
        <v>157</v>
      </c>
      <c r="I65" s="10">
        <f>VLOOKUP(B65,'TEI actuel'!$A$3:$B$90,2,FALSE)</f>
        <v>2.1333999999999999E-2</v>
      </c>
      <c r="J65" s="10">
        <f>VLOOKUP(B65,'TEI actuel'!$A$3:$C$90,3,FALSE)</f>
        <v>2.1541000000000001E-2</v>
      </c>
      <c r="K65" s="10">
        <f>VLOOKUP(B65,'TEI actuel'!$A$3:$D$90,4,FALSE)</f>
        <v>6.6159999999999997E-2</v>
      </c>
      <c r="L65" s="5">
        <f t="shared" si="4"/>
        <v>0.10903499999999999</v>
      </c>
      <c r="M65" s="6">
        <f t="shared" si="7"/>
        <v>6.3485381875823894E-4</v>
      </c>
      <c r="N65" s="6" t="s">
        <v>157</v>
      </c>
      <c r="O65" s="6">
        <f>VLOOKUP(N65,'europe ratio'!$U$12:$V$76,2,FALSE)</f>
        <v>1.2071500352761569E-3</v>
      </c>
      <c r="P65" s="88">
        <f>'proposé final'!P68</f>
        <v>1.5000485308441524E-3</v>
      </c>
    </row>
    <row r="66" spans="1:16" ht="12" customHeight="1">
      <c r="A66" s="53" t="s">
        <v>59</v>
      </c>
      <c r="B66" s="79" t="str">
        <f t="shared" si="9"/>
        <v>95</v>
      </c>
      <c r="C66" s="54">
        <v>5.3707999999999999E-2</v>
      </c>
      <c r="D66" s="54">
        <v>2.7857E-2</v>
      </c>
      <c r="E66" s="54">
        <v>9.8584000000000005E-2</v>
      </c>
      <c r="F66" s="54">
        <f t="shared" si="3"/>
        <v>0.180149</v>
      </c>
      <c r="G66" s="55">
        <f t="shared" si="6"/>
        <v>1.0488665571528565E-3</v>
      </c>
      <c r="H66" s="6" t="s">
        <v>158</v>
      </c>
      <c r="I66" s="10">
        <f>VLOOKUP(B66,'TEI actuel'!$A$3:$B$90,2,FALSE)</f>
        <v>1.3398999999999999E-2</v>
      </c>
      <c r="J66" s="10">
        <f>VLOOKUP(B66,'TEI actuel'!$A$3:$C$90,3,FALSE)</f>
        <v>2.0757999999999999E-2</v>
      </c>
      <c r="K66" s="10">
        <f>VLOOKUP(B66,'TEI actuel'!$A$3:$D$90,4,FALSE)</f>
        <v>5.4077E-2</v>
      </c>
      <c r="L66" s="5">
        <f t="shared" si="4"/>
        <v>8.8234000000000007E-2</v>
      </c>
      <c r="M66" s="6">
        <f t="shared" si="7"/>
        <v>5.1374046722900413E-4</v>
      </c>
      <c r="N66" s="6" t="s">
        <v>158</v>
      </c>
      <c r="O66" s="6">
        <f>VLOOKUP(N66,'europe ratio'!$U$12:$V$76,2,FALSE)</f>
        <v>3.4982953504985383E-4</v>
      </c>
      <c r="P66" s="88">
        <f>'proposé final'!P69</f>
        <v>4.3509766102169437E-4</v>
      </c>
    </row>
    <row r="67" spans="1:16" ht="12" customHeight="1">
      <c r="A67" s="53" t="s">
        <v>60</v>
      </c>
      <c r="B67" s="79" t="str">
        <f t="shared" si="9"/>
        <v>96</v>
      </c>
      <c r="C67" s="54">
        <v>0</v>
      </c>
      <c r="D67" s="54">
        <v>0</v>
      </c>
      <c r="E67" s="54">
        <v>0</v>
      </c>
      <c r="F67" s="54">
        <f t="shared" si="3"/>
        <v>0</v>
      </c>
      <c r="G67" s="55">
        <f t="shared" ref="G67:G70" si="10">F67/F$72</f>
        <v>0</v>
      </c>
      <c r="H67" s="6" t="s">
        <v>159</v>
      </c>
      <c r="I67" s="10">
        <f>VLOOKUP(B67,'TEI actuel'!$A$3:$B$90,2,FALSE)</f>
        <v>2.8850999999999998E-2</v>
      </c>
      <c r="J67" s="10">
        <f>VLOOKUP(B67,'TEI actuel'!$A$3:$C$90,3,FALSE)</f>
        <v>3.5470000000000002E-2</v>
      </c>
      <c r="K67" s="10">
        <f>VLOOKUP(B67,'TEI actuel'!$A$3:$D$90,4,FALSE)</f>
        <v>0.17874899999999999</v>
      </c>
      <c r="L67" s="5">
        <f t="shared" si="4"/>
        <v>0.24307000000000001</v>
      </c>
      <c r="M67" s="6">
        <f t="shared" ref="M67:M70" si="11">L67/L$72</f>
        <v>1.4152695714730605E-3</v>
      </c>
      <c r="N67" s="6" t="s">
        <v>159</v>
      </c>
      <c r="O67" s="6">
        <f>VLOOKUP(N67,'europe ratio'!$U$12:$V$76,2,FALSE)</f>
        <v>3.2836875530724849E-4</v>
      </c>
      <c r="P67" s="88">
        <f>'proposé final'!P70</f>
        <v>4.0840598940975153E-4</v>
      </c>
    </row>
    <row r="68" spans="1:16" ht="12" customHeight="1">
      <c r="A68" s="53" t="s">
        <v>62</v>
      </c>
      <c r="B68" s="79" t="str">
        <f t="shared" si="9"/>
        <v>ce</v>
      </c>
      <c r="C68" s="54">
        <f>'proposé final'!C71</f>
        <v>0.26590850200968702</v>
      </c>
      <c r="D68" s="54">
        <f>'proposé final'!D71</f>
        <v>0.30158886905087506</v>
      </c>
      <c r="E68" s="54">
        <f>'proposé final'!E71</f>
        <v>0.30893945174519682</v>
      </c>
      <c r="F68" s="54">
        <f t="shared" si="3"/>
        <v>0.87643682280575885</v>
      </c>
      <c r="G68" s="55">
        <f t="shared" si="10"/>
        <v>5.1028053050434048E-3</v>
      </c>
      <c r="H68" s="3" t="s">
        <v>62</v>
      </c>
      <c r="I68" s="8">
        <f>'TEI actuel'!B44+'TEI actuel'!B45</f>
        <v>0.26505499999999999</v>
      </c>
      <c r="J68" s="8">
        <f>'TEI actuel'!C44+'TEI actuel'!C45</f>
        <v>0.30003399999999997</v>
      </c>
      <c r="K68" s="8">
        <f>'TEI actuel'!D44+'TEI actuel'!D45</f>
        <v>0.30906400000000001</v>
      </c>
      <c r="L68" s="5">
        <f t="shared" ref="L68:L72" si="12">SUM(I68:K68)</f>
        <v>0.87415299999999996</v>
      </c>
      <c r="M68" s="6">
        <f t="shared" si="11"/>
        <v>5.0897360501579387E-3</v>
      </c>
      <c r="N68" s="3" t="s">
        <v>62</v>
      </c>
      <c r="O68" s="6">
        <f>'europe ratio'!V40</f>
        <v>2.1783726827240679E-3</v>
      </c>
      <c r="P68" s="88">
        <f>'proposé final'!P71</f>
        <v>2.7093334442208393E-3</v>
      </c>
    </row>
    <row r="69" spans="1:16" ht="12" customHeight="1">
      <c r="A69" s="53" t="s">
        <v>63</v>
      </c>
      <c r="B69" s="79" t="str">
        <f t="shared" si="9"/>
        <v>or</v>
      </c>
      <c r="C69" s="54">
        <f>'proposé final'!C72</f>
        <v>5.3908031749978429E-2</v>
      </c>
      <c r="D69" s="54">
        <f>'proposé final'!D72</f>
        <v>7.7441255489102953E-2</v>
      </c>
      <c r="E69" s="54">
        <f>'proposé final'!E72</f>
        <v>0.31132648941625374</v>
      </c>
      <c r="F69" s="54">
        <f t="shared" si="3"/>
        <v>0.44267577665533508</v>
      </c>
      <c r="G69" s="55">
        <f t="shared" si="10"/>
        <v>2.5773543999436472E-3</v>
      </c>
      <c r="H69" s="3" t="s">
        <v>63</v>
      </c>
      <c r="I69" s="8">
        <f>SUM('TEI actuel'!B46:B48)</f>
        <v>5.3735000000000005E-2</v>
      </c>
      <c r="J69" s="8">
        <f>SUM('TEI actuel'!C46:C48)</f>
        <v>7.7041999999999999E-2</v>
      </c>
      <c r="K69" s="8">
        <f>SUM('TEI actuel'!D46:D48)</f>
        <v>0.31145200000000001</v>
      </c>
      <c r="L69" s="5">
        <f t="shared" si="12"/>
        <v>0.44222899999999998</v>
      </c>
      <c r="M69" s="6">
        <f t="shared" si="11"/>
        <v>2.574868339667421E-3</v>
      </c>
      <c r="N69" s="3" t="s">
        <v>63</v>
      </c>
      <c r="O69" s="6">
        <f>SUM('europe ratio'!V42:V44)</f>
        <v>7.6355948304558411E-3</v>
      </c>
      <c r="P69" s="88">
        <f>'proposé final'!P72</f>
        <v>8.1658720684803406E-3</v>
      </c>
    </row>
    <row r="70" spans="1:16" ht="12" customHeight="1">
      <c r="A70" s="53" t="s">
        <v>64</v>
      </c>
      <c r="B70" s="79" t="str">
        <f t="shared" si="9"/>
        <v>ie</v>
      </c>
      <c r="C70" s="54">
        <f>'proposé final'!C73</f>
        <v>1.0589640185012743</v>
      </c>
      <c r="D70" s="54">
        <f>'proposé final'!D73</f>
        <v>0.56492452013111971</v>
      </c>
      <c r="E70" s="54">
        <f>'proposé final'!E73</f>
        <v>3.3703102668905984</v>
      </c>
      <c r="F70" s="54">
        <f t="shared" si="3"/>
        <v>4.9941988055229922</v>
      </c>
      <c r="G70" s="55">
        <f t="shared" si="10"/>
        <v>2.9077308821507802E-2</v>
      </c>
      <c r="H70" s="3" t="s">
        <v>64</v>
      </c>
      <c r="I70" s="8">
        <f>SUM('TEI actuel'!B59:B61)</f>
        <v>1.0555650000000001</v>
      </c>
      <c r="J70" s="8">
        <f>SUM('TEI actuel'!C59:C61)</f>
        <v>0.56201199999999996</v>
      </c>
      <c r="K70" s="8">
        <f>SUM('TEI actuel'!D59:D61)</f>
        <v>3.3716689999999998</v>
      </c>
      <c r="L70" s="5">
        <f t="shared" si="12"/>
        <v>4.9892459999999996</v>
      </c>
      <c r="M70" s="6">
        <f t="shared" si="11"/>
        <v>2.9049771869805736E-2</v>
      </c>
      <c r="N70" s="3" t="s">
        <v>64</v>
      </c>
      <c r="O70" s="6">
        <f>SUM('europe ratio'!V52:V54)</f>
        <v>2.5166538709904995E-2</v>
      </c>
      <c r="P70" s="88">
        <f>'proposé final'!P73</f>
        <v>2.4410001964062171E-2</v>
      </c>
    </row>
    <row r="71" spans="1:16" ht="12" customHeight="1">
      <c r="A71" s="53" t="s">
        <v>65</v>
      </c>
      <c r="B71" s="79" t="str">
        <f t="shared" si="9"/>
        <v xml:space="preserve"> (</v>
      </c>
      <c r="C71" s="54">
        <f>I71</f>
        <v>5.6080000000000005E-2</v>
      </c>
      <c r="D71" s="54">
        <f t="shared" ref="D71:E71" si="13">J71</f>
        <v>8.6266999999999996E-2</v>
      </c>
      <c r="E71" s="54">
        <f t="shared" si="13"/>
        <v>0.34533600000000003</v>
      </c>
      <c r="F71" s="54">
        <f t="shared" ref="F71:F72" si="14">SUM(C71:E71)</f>
        <v>0.48768300000000003</v>
      </c>
      <c r="G71" s="55">
        <f t="shared" ref="G71" si="15">F71/F$72</f>
        <v>2.8393962175309135E-3</v>
      </c>
      <c r="H71" s="3" t="s">
        <v>65</v>
      </c>
      <c r="I71" s="8">
        <f>SUM('TEI actuel'!B78:B82)+'TEI actuel'!B72+'TEI actuel'!B55</f>
        <v>5.6080000000000005E-2</v>
      </c>
      <c r="J71" s="8">
        <f>SUM('TEI actuel'!C78:C82)+'TEI actuel'!C72+'TEI actuel'!C55</f>
        <v>8.6266999999999996E-2</v>
      </c>
      <c r="K71" s="8">
        <f>SUM('TEI actuel'!D78:D82)+'TEI actuel'!D72+'TEI actuel'!D55</f>
        <v>0.34533600000000003</v>
      </c>
      <c r="L71" s="5">
        <f t="shared" si="12"/>
        <v>0.48768300000000003</v>
      </c>
      <c r="M71" s="6">
        <f t="shared" ref="M71" si="16">L71/L$72</f>
        <v>2.8395232255099215E-3</v>
      </c>
      <c r="N71" s="3" t="s">
        <v>65</v>
      </c>
      <c r="O71" s="6">
        <f>'proposé final'!O74</f>
        <v>6.9208755640455342E-3</v>
      </c>
      <c r="P71" s="88">
        <f>'proposé final'!P74</f>
        <v>6.8654023173030316E-3</v>
      </c>
    </row>
    <row r="72" spans="1:16" ht="12" customHeight="1">
      <c r="A72" s="53" t="s">
        <v>61</v>
      </c>
      <c r="B72" s="79"/>
      <c r="C72" s="54">
        <f>SUM(C3:C71)</f>
        <v>29.785482552260934</v>
      </c>
      <c r="D72" s="54">
        <f t="shared" ref="D72:E72" si="17">SUM(D3:D71)</f>
        <v>26.907503644671092</v>
      </c>
      <c r="E72" s="54">
        <f t="shared" si="17"/>
        <v>115.06289520805208</v>
      </c>
      <c r="F72" s="82">
        <f t="shared" si="14"/>
        <v>171.75588140498411</v>
      </c>
      <c r="G72" s="6">
        <f>SUM(G3:G71)</f>
        <v>1</v>
      </c>
      <c r="H72" s="6"/>
      <c r="I72" s="10">
        <f>SUM(I2:I71)</f>
        <v>29.781059000000003</v>
      </c>
      <c r="J72" s="10">
        <f>SUM(J2:J71)</f>
        <v>26.902634999999997</v>
      </c>
      <c r="K72" s="10">
        <f>SUM(K2:K71)</f>
        <v>115.06450500000007</v>
      </c>
      <c r="L72" s="10">
        <f t="shared" si="12"/>
        <v>171.74819900000006</v>
      </c>
      <c r="M72" s="6">
        <f>SUM(M3:M71)</f>
        <v>0.99999999999999978</v>
      </c>
      <c r="N72" s="6"/>
      <c r="O72" s="6">
        <f>SUM(O3:O71)</f>
        <v>0.99951845963559138</v>
      </c>
      <c r="P72" s="6">
        <f>SUM(P3:P71)</f>
        <v>1.0002769143861001</v>
      </c>
    </row>
    <row r="73" spans="1:16" ht="12" customHeight="1" thickBot="1">
      <c r="A73" s="59" t="s">
        <v>71</v>
      </c>
      <c r="B73" s="71"/>
      <c r="C73" s="60">
        <f>I72</f>
        <v>29.781059000000003</v>
      </c>
      <c r="D73" s="60">
        <f t="shared" ref="D73:F73" si="18">J72</f>
        <v>26.902634999999997</v>
      </c>
      <c r="E73" s="60">
        <f t="shared" si="18"/>
        <v>115.06450500000007</v>
      </c>
      <c r="F73" s="60">
        <f t="shared" si="18"/>
        <v>171.74819900000006</v>
      </c>
      <c r="G73" s="61"/>
      <c r="I73" s="10">
        <f>I72-'TEI actuel'!B93</f>
        <v>-6.3279999999963366E-3</v>
      </c>
      <c r="J73" s="10">
        <f>J72-'TEI actuel'!C93</f>
        <v>-8.4680000000041389E-3</v>
      </c>
      <c r="K73" s="10">
        <f>K72-'TEI actuel'!D93</f>
        <v>1.0000000685295163E-6</v>
      </c>
    </row>
    <row r="74" spans="1:16" ht="12" customHeight="1">
      <c r="A74" s="3" t="s">
        <v>291</v>
      </c>
      <c r="C74" s="5"/>
      <c r="G74" s="6">
        <f>G75-G69</f>
        <v>0.25706044688055452</v>
      </c>
      <c r="M74" s="6">
        <f>M75-M69</f>
        <v>0.25017847785408209</v>
      </c>
      <c r="O74" s="6">
        <f>O75-O69</f>
        <v>0.22026838869971346</v>
      </c>
      <c r="P74" s="6">
        <f>P75-P69</f>
        <v>0.241841236930461</v>
      </c>
    </row>
    <row r="75" spans="1:16" ht="12" customHeight="1">
      <c r="A75" s="76" t="s">
        <v>283</v>
      </c>
      <c r="B75" s="76"/>
      <c r="C75" s="76"/>
      <c r="D75" s="76"/>
      <c r="E75" s="76"/>
      <c r="F75" s="76"/>
      <c r="G75" s="13">
        <f>SUM(G40:G71)</f>
        <v>0.25963780128049818</v>
      </c>
      <c r="H75" s="76" t="s">
        <v>263</v>
      </c>
      <c r="I75" s="77"/>
      <c r="J75" s="77"/>
      <c r="K75" s="77"/>
      <c r="L75" s="76"/>
      <c r="M75" s="13">
        <f>SUM(M40:M71)</f>
        <v>0.25275334619374951</v>
      </c>
      <c r="N75" s="76"/>
      <c r="O75" s="13">
        <f>SUM(O40:O71)</f>
        <v>0.2279039835301693</v>
      </c>
      <c r="P75" s="13">
        <f>SUM(P40:P71)</f>
        <v>0.25000710899894135</v>
      </c>
    </row>
    <row r="76" spans="1:16" ht="12" customHeight="1">
      <c r="A76" s="76" t="s">
        <v>293</v>
      </c>
      <c r="B76" s="76"/>
      <c r="C76" s="76"/>
      <c r="D76" s="76"/>
      <c r="E76" s="76"/>
      <c r="F76" s="76"/>
      <c r="G76" s="13">
        <f>G39</f>
        <v>0.27015320011424965</v>
      </c>
      <c r="H76" s="76" t="s">
        <v>263</v>
      </c>
      <c r="I76" s="77"/>
      <c r="J76" s="77"/>
      <c r="K76" s="77"/>
      <c r="L76" s="76"/>
      <c r="M76" s="13">
        <f>M39</f>
        <v>0.2766547030865808</v>
      </c>
      <c r="N76" s="76"/>
      <c r="O76" s="13">
        <f>O39</f>
        <v>0.32980495210316346</v>
      </c>
      <c r="P76" s="13">
        <f>P39</f>
        <v>0.27846361520686808</v>
      </c>
    </row>
    <row r="77" spans="1:16" ht="12" customHeight="1">
      <c r="A77" s="76" t="s">
        <v>285</v>
      </c>
      <c r="B77" s="76"/>
      <c r="C77" s="76"/>
      <c r="D77" s="76"/>
      <c r="E77" s="76"/>
      <c r="F77" s="76"/>
      <c r="G77" s="13">
        <f>SUM(G3:G38)</f>
        <v>0.47020899860525206</v>
      </c>
      <c r="H77" s="76" t="s">
        <v>263</v>
      </c>
      <c r="I77" s="77"/>
      <c r="J77" s="77"/>
      <c r="K77" s="77"/>
      <c r="L77" s="76"/>
      <c r="M77" s="13">
        <f>SUM(M3:M38)</f>
        <v>0.47059195071966936</v>
      </c>
      <c r="N77" s="76"/>
      <c r="O77" s="13">
        <f>SUM(O3:O38)</f>
        <v>0.44180952400225848</v>
      </c>
      <c r="P77" s="13">
        <f>SUM(P3:P38)</f>
        <v>0.47180619018029096</v>
      </c>
    </row>
    <row r="78" spans="1:16" ht="12" customHeight="1">
      <c r="I78"/>
      <c r="J78"/>
      <c r="K78"/>
    </row>
    <row r="79" spans="1:16" ht="12" customHeight="1">
      <c r="I79"/>
      <c r="J79"/>
      <c r="K79"/>
    </row>
    <row r="80" spans="1:16" ht="12" customHeight="1">
      <c r="A80" s="3" t="s">
        <v>295</v>
      </c>
      <c r="G80" s="6">
        <f>SUM(G57:G62)</f>
        <v>8.951546156226034E-2</v>
      </c>
      <c r="M80" s="6">
        <f>SUM(M57:M62)</f>
        <v>8.2747313117385271E-2</v>
      </c>
    </row>
    <row r="81" spans="1:15" ht="12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2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2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5"/>
  <sheetViews>
    <sheetView tabSelected="1" topLeftCell="A38" workbookViewId="0">
      <selection activeCell="G70" sqref="G53:G70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7" ht="12" customHeight="1" thickBot="1">
      <c r="D1" s="3" t="s">
        <v>289</v>
      </c>
      <c r="J1" s="3" t="s">
        <v>72</v>
      </c>
      <c r="O1" s="49" t="s">
        <v>73</v>
      </c>
      <c r="P1" s="49"/>
      <c r="Q1" s="49"/>
    </row>
    <row r="2" spans="1:17" ht="12" customHeight="1">
      <c r="A2" s="50"/>
      <c r="B2" s="78"/>
      <c r="C2" s="51" t="s">
        <v>67</v>
      </c>
      <c r="D2" s="51" t="s">
        <v>68</v>
      </c>
      <c r="E2" s="51" t="s">
        <v>69</v>
      </c>
      <c r="F2" s="51" t="s">
        <v>70</v>
      </c>
      <c r="G2" s="52" t="s">
        <v>74</v>
      </c>
      <c r="H2" s="4"/>
      <c r="I2" s="11" t="s">
        <v>67</v>
      </c>
      <c r="J2" s="4" t="s">
        <v>68</v>
      </c>
      <c r="K2" s="4" t="s">
        <v>69</v>
      </c>
      <c r="L2" s="4" t="s">
        <v>70</v>
      </c>
      <c r="M2" s="4" t="s">
        <v>74</v>
      </c>
      <c r="N2" s="4"/>
    </row>
    <row r="3" spans="1:17" ht="12" customHeight="1">
      <c r="A3" s="53" t="s">
        <v>0</v>
      </c>
      <c r="B3" s="79" t="str">
        <f t="shared" ref="B3:B14" si="0">MID(A3:A70,7,2)</f>
        <v>01</v>
      </c>
      <c r="C3" s="54">
        <f>'proposé final (RAS)'!C3</f>
        <v>0</v>
      </c>
      <c r="D3" s="54">
        <f>'proposé final (RAS)'!D3</f>
        <v>0</v>
      </c>
      <c r="E3" s="54">
        <f>'proposé final (RAS)'!E3</f>
        <v>0.197633</v>
      </c>
      <c r="F3" s="54">
        <f>SUM(C3:E3)</f>
        <v>0.197633</v>
      </c>
      <c r="G3" s="55">
        <f t="shared" ref="G3:G69" si="1">F3/F$75</f>
        <v>1.150662197901684E-3</v>
      </c>
      <c r="H3" s="6" t="s">
        <v>78</v>
      </c>
      <c r="I3" s="10">
        <f>VLOOKUP(B3,'TEI actuel'!$A$3:$B$90,2,FALSE)</f>
        <v>0</v>
      </c>
      <c r="J3" s="10">
        <f>VLOOKUP(B3,'TEI actuel'!$A$3:$C$90,3,FALSE)</f>
        <v>0</v>
      </c>
      <c r="K3" s="10">
        <f>VLOOKUP(B3,'TEI actuel'!$A$3:$D$90,4,FALSE)</f>
        <v>0</v>
      </c>
      <c r="L3" s="5">
        <f>SUM(I3:K3)</f>
        <v>0</v>
      </c>
      <c r="M3" s="6">
        <f t="shared" ref="M3:M69" si="2">L3/L$75</f>
        <v>0</v>
      </c>
      <c r="N3" s="6" t="s">
        <v>78</v>
      </c>
      <c r="O3" s="6">
        <f>VLOOKUP(N3,'europe ratio'!$U$12:$V$76,2,FALSE)</f>
        <v>4.069923926712755E-4</v>
      </c>
      <c r="P3"/>
    </row>
    <row r="4" spans="1:17" ht="12" customHeight="1">
      <c r="A4" s="53" t="s">
        <v>1</v>
      </c>
      <c r="B4" s="79" t="str">
        <f t="shared" si="0"/>
        <v>02</v>
      </c>
      <c r="C4" s="54">
        <f>'proposé final (RAS)'!C4</f>
        <v>0</v>
      </c>
      <c r="D4" s="54">
        <f>'proposé final (RAS)'!D4</f>
        <v>0</v>
      </c>
      <c r="E4" s="54">
        <f>'proposé final (RAS)'!E4</f>
        <v>0</v>
      </c>
      <c r="F4" s="54">
        <f t="shared" ref="F4:F73" si="3">SUM(C4:E4)</f>
        <v>0</v>
      </c>
      <c r="G4" s="55">
        <f t="shared" si="1"/>
        <v>0</v>
      </c>
      <c r="H4" s="6" t="s">
        <v>79</v>
      </c>
      <c r="I4" s="10">
        <f>VLOOKUP(B4,'TEI actuel'!$A$3:$B$90,2,FALSE)</f>
        <v>0</v>
      </c>
      <c r="J4" s="10">
        <f>VLOOKUP(B4,'TEI actuel'!$A$3:$C$90,3,FALSE)</f>
        <v>0</v>
      </c>
      <c r="K4" s="10">
        <f>VLOOKUP(B4,'TEI actuel'!$A$3:$D$90,4,FALSE)</f>
        <v>0.16264099999999998</v>
      </c>
      <c r="L4" s="5">
        <f t="shared" ref="L4:L70" si="4">SUM(I4:K4)</f>
        <v>0.16264099999999998</v>
      </c>
      <c r="M4" s="6">
        <f t="shared" si="2"/>
        <v>9.4697354002530143E-4</v>
      </c>
      <c r="N4" s="6" t="s">
        <v>79</v>
      </c>
      <c r="O4" s="6">
        <f>VLOOKUP(N4,'europe ratio'!$U$12:$V$76,2,FALSE)</f>
        <v>3.4676102005156898E-4</v>
      </c>
      <c r="P4"/>
    </row>
    <row r="5" spans="1:17" ht="12" customHeight="1">
      <c r="A5" s="53" t="s">
        <v>2</v>
      </c>
      <c r="B5" s="79" t="str">
        <f t="shared" si="0"/>
        <v>03</v>
      </c>
      <c r="C5" s="54">
        <f>'proposé final (RAS)'!C5</f>
        <v>0</v>
      </c>
      <c r="D5" s="54">
        <f>'proposé final (RAS)'!D5</f>
        <v>0</v>
      </c>
      <c r="E5" s="54">
        <f>'proposé final (RAS)'!E5</f>
        <v>0</v>
      </c>
      <c r="F5" s="54">
        <f t="shared" si="3"/>
        <v>0</v>
      </c>
      <c r="G5" s="55">
        <f t="shared" si="1"/>
        <v>0</v>
      </c>
      <c r="H5" s="6" t="s">
        <v>80</v>
      </c>
      <c r="I5" s="10">
        <f>VLOOKUP(B5,'TEI actuel'!$A$3:$B$90,2,FALSE)</f>
        <v>8.294000000000001E-3</v>
      </c>
      <c r="J5" s="10">
        <f>VLOOKUP(B5,'TEI actuel'!$A$3:$C$90,3,FALSE)</f>
        <v>6.6742999999999997E-2</v>
      </c>
      <c r="K5" s="10">
        <f>VLOOKUP(B5,'TEI actuel'!$A$3:$D$90,4,FALSE)</f>
        <v>6.5272999999999998E-2</v>
      </c>
      <c r="L5" s="5">
        <f t="shared" si="4"/>
        <v>0.14030999999999999</v>
      </c>
      <c r="M5" s="6">
        <f t="shared" si="2"/>
        <v>8.169517981379237E-4</v>
      </c>
      <c r="N5" s="6" t="s">
        <v>80</v>
      </c>
      <c r="O5" s="6">
        <f>VLOOKUP(N5,'europe ratio'!$U$12:$V$76,2,FALSE)</f>
        <v>1.3601239793010781E-4</v>
      </c>
      <c r="P5"/>
    </row>
    <row r="6" spans="1:17" ht="12" customHeight="1">
      <c r="A6" s="53" t="s">
        <v>3</v>
      </c>
      <c r="B6" s="79" t="str">
        <f t="shared" si="0"/>
        <v>05</v>
      </c>
      <c r="C6" s="54">
        <f>'proposé final (RAS)'!C6</f>
        <v>0</v>
      </c>
      <c r="D6" s="54">
        <f>'proposé final (RAS)'!D6</f>
        <v>4.1667000000000003E-2</v>
      </c>
      <c r="E6" s="54">
        <f>'proposé final (RAS)'!E6</f>
        <v>0</v>
      </c>
      <c r="F6" s="54">
        <f t="shared" si="3"/>
        <v>4.1667000000000003E-2</v>
      </c>
      <c r="G6" s="55">
        <f t="shared" si="1"/>
        <v>2.4259431269053991E-4</v>
      </c>
      <c r="H6" s="6" t="s">
        <v>81</v>
      </c>
      <c r="I6" s="10">
        <f>VLOOKUP(B6,'TEI actuel'!$A$3:$B$90,2,FALSE)</f>
        <v>0</v>
      </c>
      <c r="J6" s="10">
        <f>VLOOKUP(B6,'TEI actuel'!$A$3:$C$90,3,FALSE)</f>
        <v>0</v>
      </c>
      <c r="K6" s="10">
        <f>VLOOKUP(B6,'TEI actuel'!$A$3:$D$90,4,FALSE)</f>
        <v>0</v>
      </c>
      <c r="L6" s="5">
        <f t="shared" si="4"/>
        <v>0</v>
      </c>
      <c r="M6" s="6">
        <f t="shared" si="2"/>
        <v>0</v>
      </c>
      <c r="N6" s="6" t="s">
        <v>81</v>
      </c>
      <c r="O6" s="6">
        <f>VLOOKUP(N6,'europe ratio'!$U$12:$V$76,2,FALSE)</f>
        <v>1.4266467489295376E-2</v>
      </c>
      <c r="P6"/>
    </row>
    <row r="7" spans="1:17" ht="12" customHeight="1">
      <c r="A7" s="53" t="s">
        <v>4</v>
      </c>
      <c r="B7" s="79" t="str">
        <f t="shared" si="0"/>
        <v>06</v>
      </c>
      <c r="C7" s="54">
        <f>'proposé final (RAS)'!C7</f>
        <v>0</v>
      </c>
      <c r="D7" s="54">
        <f>'proposé final (RAS)'!D7</f>
        <v>3.5869999999999999E-2</v>
      </c>
      <c r="E7" s="54">
        <f>'proposé final (RAS)'!E7</f>
        <v>0</v>
      </c>
      <c r="F7" s="54">
        <f t="shared" si="3"/>
        <v>3.5869999999999999E-2</v>
      </c>
      <c r="G7" s="55">
        <f t="shared" si="1"/>
        <v>2.0884292116566265E-4</v>
      </c>
      <c r="H7" s="6" t="s">
        <v>82</v>
      </c>
      <c r="I7" s="10">
        <f>VLOOKUP(B7,'TEI actuel'!$A$3:$B$90,2,FALSE)</f>
        <v>0</v>
      </c>
      <c r="J7" s="10">
        <f>VLOOKUP(B7,'TEI actuel'!$A$3:$C$90,3,FALSE)</f>
        <v>0</v>
      </c>
      <c r="K7" s="10">
        <f>VLOOKUP(B7,'TEI actuel'!$A$3:$D$90,4,FALSE)</f>
        <v>0</v>
      </c>
      <c r="L7" s="5">
        <f t="shared" si="4"/>
        <v>0</v>
      </c>
      <c r="M7" s="6">
        <f t="shared" si="2"/>
        <v>0</v>
      </c>
      <c r="N7" s="6" t="s">
        <v>82</v>
      </c>
      <c r="O7"/>
      <c r="P7"/>
    </row>
    <row r="8" spans="1:17" ht="12" customHeight="1">
      <c r="A8" s="53" t="s">
        <v>5</v>
      </c>
      <c r="B8" s="79" t="str">
        <f t="shared" si="0"/>
        <v>07</v>
      </c>
      <c r="C8" s="54">
        <f>'proposé final (RAS)'!C8</f>
        <v>2.0265999999999999E-2</v>
      </c>
      <c r="D8" s="54">
        <f>'proposé final (RAS)'!D8</f>
        <v>0.189217</v>
      </c>
      <c r="E8" s="54">
        <f>'proposé final (RAS)'!E8</f>
        <v>0.45757500000000001</v>
      </c>
      <c r="F8" s="54">
        <f t="shared" si="3"/>
        <v>0.66705800000000004</v>
      </c>
      <c r="G8" s="55">
        <f t="shared" si="1"/>
        <v>3.8837563787823977E-3</v>
      </c>
      <c r="H8" s="6" t="s">
        <v>83</v>
      </c>
      <c r="I8" s="10">
        <f>VLOOKUP(B8,'TEI actuel'!$A$3:$B$90,2,FALSE)</f>
        <v>0</v>
      </c>
      <c r="J8" s="10">
        <f>VLOOKUP(B8,'TEI actuel'!$A$3:$C$90,3,FALSE)</f>
        <v>2.1401E-2</v>
      </c>
      <c r="K8" s="10">
        <f>VLOOKUP(B8,'TEI actuel'!$A$3:$D$90,4,FALSE)</f>
        <v>0</v>
      </c>
      <c r="L8" s="5">
        <f t="shared" si="4"/>
        <v>2.1401E-2</v>
      </c>
      <c r="M8" s="6">
        <f t="shared" si="2"/>
        <v>1.2460683794419291E-4</v>
      </c>
      <c r="N8" s="6" t="s">
        <v>83</v>
      </c>
      <c r="O8"/>
      <c r="P8"/>
    </row>
    <row r="9" spans="1:17" ht="12" customHeight="1">
      <c r="A9" s="53" t="s">
        <v>6</v>
      </c>
      <c r="B9" s="79" t="str">
        <f t="shared" si="0"/>
        <v>08</v>
      </c>
      <c r="C9" s="54">
        <f>'proposé final (RAS)'!C9</f>
        <v>0.60767700000000002</v>
      </c>
      <c r="D9" s="54">
        <f>'proposé final (RAS)'!D9</f>
        <v>0.29271999999999998</v>
      </c>
      <c r="E9" s="54">
        <f>'proposé final (RAS)'!E9</f>
        <v>1.3557319999999999</v>
      </c>
      <c r="F9" s="54">
        <f t="shared" si="3"/>
        <v>2.2561290000000001</v>
      </c>
      <c r="G9" s="56">
        <f t="shared" si="1"/>
        <v>1.3135672452929058E-2</v>
      </c>
      <c r="H9" s="6" t="s">
        <v>84</v>
      </c>
      <c r="I9" s="10">
        <f>VLOOKUP(B9,'TEI actuel'!$A$3:$B$90,2,FALSE)</f>
        <v>0.17410400000000001</v>
      </c>
      <c r="J9" s="10">
        <f>VLOOKUP(B9,'TEI actuel'!$A$3:$C$90,3,FALSE)</f>
        <v>0.224159</v>
      </c>
      <c r="K9" s="10">
        <f>VLOOKUP(B9,'TEI actuel'!$A$3:$D$90,4,FALSE)</f>
        <v>1.0366169999999999</v>
      </c>
      <c r="L9" s="5">
        <f t="shared" si="4"/>
        <v>1.4348799999999999</v>
      </c>
      <c r="M9" s="6">
        <f t="shared" si="2"/>
        <v>8.3545563118248446E-3</v>
      </c>
      <c r="N9" s="6" t="s">
        <v>84</v>
      </c>
      <c r="O9"/>
      <c r="P9"/>
    </row>
    <row r="10" spans="1:17" ht="12" customHeight="1">
      <c r="A10" s="53" t="s">
        <v>7</v>
      </c>
      <c r="B10" s="79" t="str">
        <f t="shared" si="0"/>
        <v>10</v>
      </c>
      <c r="C10" s="54">
        <f>'proposé final (RAS)'!C10</f>
        <v>0</v>
      </c>
      <c r="D10" s="54">
        <f>'proposé final (RAS)'!D10</f>
        <v>0</v>
      </c>
      <c r="E10" s="54">
        <f>'proposé final (RAS)'!E10</f>
        <v>0.200686</v>
      </c>
      <c r="F10" s="54">
        <f t="shared" si="3"/>
        <v>0.200686</v>
      </c>
      <c r="G10" s="55">
        <f t="shared" si="1"/>
        <v>1.1684374261793191E-3</v>
      </c>
      <c r="H10" s="6" t="s">
        <v>86</v>
      </c>
      <c r="I10" s="10">
        <f>VLOOKUP(B10,'TEI actuel'!$A$3:$B$90,2,FALSE)</f>
        <v>4.1138000000000001E-2</v>
      </c>
      <c r="J10" s="10">
        <f>VLOOKUP(B10,'TEI actuel'!$A$3:$C$90,3,FALSE)</f>
        <v>5.6309999999999999E-2</v>
      </c>
      <c r="K10" s="10">
        <f>VLOOKUP(B10,'TEI actuel'!$A$3:$D$90,4,FALSE)</f>
        <v>0.24132200000000001</v>
      </c>
      <c r="L10" s="5">
        <f t="shared" si="4"/>
        <v>0.33877000000000002</v>
      </c>
      <c r="M10" s="6">
        <f t="shared" si="2"/>
        <v>1.9724806546588584E-3</v>
      </c>
      <c r="N10" s="6" t="s">
        <v>86</v>
      </c>
      <c r="O10" s="6">
        <f>VLOOKUP(N10,'europe ratio'!$U$12:$V$76,2,FALSE)</f>
        <v>1.05993661634004E-3</v>
      </c>
      <c r="P10"/>
    </row>
    <row r="11" spans="1:17" ht="12" customHeight="1">
      <c r="A11" s="53" t="s">
        <v>8</v>
      </c>
      <c r="B11" s="79" t="str">
        <f t="shared" si="0"/>
        <v>11</v>
      </c>
      <c r="C11" s="54">
        <f>'proposé final (RAS)'!C11</f>
        <v>0</v>
      </c>
      <c r="D11" s="54">
        <f>'proposé final (RAS)'!D11</f>
        <v>0</v>
      </c>
      <c r="E11" s="54">
        <f>'proposé final (RAS)'!E11</f>
        <v>0</v>
      </c>
      <c r="F11" s="54">
        <f t="shared" si="3"/>
        <v>0</v>
      </c>
      <c r="G11" s="55">
        <f t="shared" si="1"/>
        <v>0</v>
      </c>
      <c r="H11" s="6" t="s">
        <v>87</v>
      </c>
      <c r="I11" s="10">
        <f>VLOOKUP(B11,'TEI actuel'!$A$3:$B$90,2,FALSE)</f>
        <v>2.2567E-2</v>
      </c>
      <c r="J11" s="10">
        <f>VLOOKUP(B11,'TEI actuel'!$A$3:$C$90,3,FALSE)</f>
        <v>3.7517000000000002E-2</v>
      </c>
      <c r="K11" s="10">
        <f>VLOOKUP(B11,'TEI actuel'!$A$3:$D$90,4,FALSE)</f>
        <v>0.14021700000000001</v>
      </c>
      <c r="L11" s="5">
        <f t="shared" si="4"/>
        <v>0.20030100000000001</v>
      </c>
      <c r="M11" s="6">
        <f t="shared" si="2"/>
        <v>1.1662480373374974E-3</v>
      </c>
      <c r="N11" s="6" t="s">
        <v>87</v>
      </c>
      <c r="O11"/>
      <c r="P11"/>
    </row>
    <row r="12" spans="1:17" ht="12" customHeight="1">
      <c r="A12" s="53" t="s">
        <v>9</v>
      </c>
      <c r="B12" s="79" t="str">
        <f t="shared" si="0"/>
        <v>12</v>
      </c>
      <c r="C12" s="54">
        <f>'proposé final (RAS)'!C12</f>
        <v>0</v>
      </c>
      <c r="D12" s="54">
        <f>'proposé final (RAS)'!D12</f>
        <v>0</v>
      </c>
      <c r="E12" s="54">
        <f>'proposé final (RAS)'!E12</f>
        <v>0</v>
      </c>
      <c r="F12" s="54">
        <f t="shared" si="3"/>
        <v>0</v>
      </c>
      <c r="G12" s="55">
        <f t="shared" si="1"/>
        <v>0</v>
      </c>
      <c r="H12" s="6" t="s">
        <v>88</v>
      </c>
      <c r="I12" s="10">
        <f>VLOOKUP(B12,'TEI actuel'!$A$3:$B$90,2,FALSE)</f>
        <v>0</v>
      </c>
      <c r="J12" s="10">
        <f>VLOOKUP(B12,'TEI actuel'!$A$3:$C$90,3,FALSE)</f>
        <v>0</v>
      </c>
      <c r="K12" s="10">
        <f>VLOOKUP(B12,'TEI actuel'!$A$3:$D$90,4,FALSE)</f>
        <v>8.1539999999999998E-3</v>
      </c>
      <c r="L12" s="5">
        <f t="shared" si="4"/>
        <v>8.1539999999999998E-3</v>
      </c>
      <c r="M12" s="6">
        <f t="shared" si="2"/>
        <v>4.7476480379278955E-5</v>
      </c>
      <c r="N12" s="6" t="s">
        <v>88</v>
      </c>
      <c r="O12"/>
      <c r="P12"/>
    </row>
    <row r="13" spans="1:17" ht="12" customHeight="1">
      <c r="A13" s="53" t="s">
        <v>10</v>
      </c>
      <c r="B13" s="79" t="str">
        <f t="shared" si="0"/>
        <v>13</v>
      </c>
      <c r="C13" s="54">
        <f>'proposé final (RAS)'!C13</f>
        <v>0</v>
      </c>
      <c r="D13" s="54">
        <f>'proposé final (RAS)'!D13</f>
        <v>0</v>
      </c>
      <c r="E13" s="54">
        <f>'proposé final (RAS)'!E13</f>
        <v>0</v>
      </c>
      <c r="F13" s="54">
        <f t="shared" si="3"/>
        <v>0</v>
      </c>
      <c r="G13" s="55">
        <f t="shared" si="1"/>
        <v>0</v>
      </c>
      <c r="H13" s="6" t="s">
        <v>89</v>
      </c>
      <c r="I13" s="10">
        <f>VLOOKUP(B13,'TEI actuel'!$A$3:$B$90,2,FALSE)</f>
        <v>6.4072999999999991E-2</v>
      </c>
      <c r="J13" s="10">
        <f>VLOOKUP(B13,'TEI actuel'!$A$3:$C$90,3,FALSE)</f>
        <v>0.14477400000000001</v>
      </c>
      <c r="K13" s="10">
        <f>VLOOKUP(B13,'TEI actuel'!$A$3:$D$90,4,FALSE)</f>
        <v>0.41625099999999998</v>
      </c>
      <c r="L13" s="5">
        <f t="shared" si="4"/>
        <v>0.62509799999999993</v>
      </c>
      <c r="M13" s="6">
        <f t="shared" si="2"/>
        <v>3.6396189516956722E-3</v>
      </c>
      <c r="N13" s="6" t="s">
        <v>89</v>
      </c>
      <c r="O13" s="6">
        <f>VLOOKUP(N13,'europe ratio'!$U$12:$V$76,2,FALSE)</f>
        <v>3.387254640575944E-3</v>
      </c>
      <c r="P13"/>
    </row>
    <row r="14" spans="1:17" ht="12" customHeight="1">
      <c r="A14" s="53" t="s">
        <v>11</v>
      </c>
      <c r="B14" s="79" t="str">
        <f t="shared" si="0"/>
        <v>14</v>
      </c>
      <c r="C14" s="54">
        <f>'proposé final (RAS)'!C14</f>
        <v>6.3525999999999999E-2</v>
      </c>
      <c r="D14" s="54">
        <f>'proposé final (RAS)'!D14</f>
        <v>8.0726000000000006E-2</v>
      </c>
      <c r="E14" s="54">
        <f>'proposé final (RAS)'!E14</f>
        <v>0.21222199999999999</v>
      </c>
      <c r="F14" s="54">
        <f t="shared" si="3"/>
        <v>0.35647399999999996</v>
      </c>
      <c r="G14" s="55">
        <f t="shared" si="1"/>
        <v>2.0754689567774858E-3</v>
      </c>
      <c r="H14" s="6" t="s">
        <v>90</v>
      </c>
      <c r="I14" s="10">
        <f>VLOOKUP(B14,'TEI actuel'!$A$3:$B$90,2,FALSE)</f>
        <v>3.1279000000000001E-2</v>
      </c>
      <c r="J14" s="10">
        <f>VLOOKUP(B14,'TEI actuel'!$A$3:$C$90,3,FALSE)</f>
        <v>4.7823999999999998E-2</v>
      </c>
      <c r="K14" s="10">
        <f>VLOOKUP(B14,'TEI actuel'!$A$3:$D$90,4,FALSE)</f>
        <v>0.20858000000000002</v>
      </c>
      <c r="L14" s="5">
        <f t="shared" si="4"/>
        <v>0.28768300000000002</v>
      </c>
      <c r="M14" s="6">
        <f t="shared" si="2"/>
        <v>1.6750277538572613E-3</v>
      </c>
      <c r="N14" s="6" t="s">
        <v>90</v>
      </c>
      <c r="O14"/>
      <c r="P14"/>
    </row>
    <row r="15" spans="1:17" ht="12" customHeight="1">
      <c r="A15" s="53"/>
      <c r="B15" s="80">
        <v>15</v>
      </c>
      <c r="C15" s="54">
        <f>'proposé final (RAS)'!C15</f>
        <v>0</v>
      </c>
      <c r="D15" s="54">
        <f>'proposé final (RAS)'!D15</f>
        <v>0</v>
      </c>
      <c r="E15" s="54">
        <f>'proposé final (RAS)'!E15</f>
        <v>0</v>
      </c>
      <c r="F15" s="54">
        <f t="shared" si="3"/>
        <v>0</v>
      </c>
      <c r="G15" s="55">
        <f t="shared" si="1"/>
        <v>0</v>
      </c>
      <c r="H15" s="41">
        <v>15</v>
      </c>
      <c r="I15" s="8">
        <f>'TEI actuel'!B16</f>
        <v>1.4188000000000001E-2</v>
      </c>
      <c r="J15" s="8">
        <f>'TEI actuel'!C16</f>
        <v>5.489E-3</v>
      </c>
      <c r="K15" s="8">
        <f>'TEI actuel'!D16</f>
        <v>8.3600999999999995E-2</v>
      </c>
      <c r="L15" s="5">
        <f t="shared" si="4"/>
        <v>0.10327799999999999</v>
      </c>
      <c r="M15" s="6">
        <f t="shared" si="2"/>
        <v>6.0133381660671715E-4</v>
      </c>
      <c r="N15" s="41">
        <v>15</v>
      </c>
      <c r="O15"/>
      <c r="P15"/>
    </row>
    <row r="16" spans="1:17" ht="12" customHeight="1">
      <c r="A16" s="53" t="s">
        <v>12</v>
      </c>
      <c r="B16" s="79" t="str">
        <f t="shared" ref="B16:B40" si="5">MID(A16:A82,7,2)</f>
        <v>16</v>
      </c>
      <c r="C16" s="54">
        <f>'proposé final (RAS)'!C16</f>
        <v>1.5602799999999999</v>
      </c>
      <c r="D16" s="54">
        <f>'proposé final (RAS)'!D16</f>
        <v>0.21262700000000001</v>
      </c>
      <c r="E16" s="54">
        <f>'proposé final (RAS)'!E16</f>
        <v>3.8631129999999998</v>
      </c>
      <c r="F16" s="54">
        <f t="shared" si="3"/>
        <v>5.6360200000000003</v>
      </c>
      <c r="G16" s="56">
        <f t="shared" si="1"/>
        <v>3.2814131043994929E-2</v>
      </c>
      <c r="H16" s="6" t="s">
        <v>92</v>
      </c>
      <c r="I16" s="10">
        <f>VLOOKUP(B16,'TEI actuel'!$A$3:$B$90,2,FALSE)</f>
        <v>0.63768899999999995</v>
      </c>
      <c r="J16" s="10">
        <f>VLOOKUP(B16,'TEI actuel'!$A$3:$C$90,3,FALSE)</f>
        <v>0.82176000000000005</v>
      </c>
      <c r="K16" s="10">
        <f>VLOOKUP(B16,'TEI actuel'!$A$3:$D$90,4,FALSE)</f>
        <v>3.9973749999999999</v>
      </c>
      <c r="L16" s="5">
        <f t="shared" si="4"/>
        <v>5.4568240000000001</v>
      </c>
      <c r="M16" s="6">
        <f t="shared" si="2"/>
        <v>3.1772234188027777E-2</v>
      </c>
      <c r="N16" s="6" t="s">
        <v>92</v>
      </c>
      <c r="O16" s="6">
        <f>VLOOKUP(N16,'europe ratio'!$U$12:$V$76,2,FALSE)</f>
        <v>4.1244154820135846E-2</v>
      </c>
      <c r="P16"/>
    </row>
    <row r="17" spans="1:16" ht="12" customHeight="1">
      <c r="A17" s="53" t="s">
        <v>13</v>
      </c>
      <c r="B17" s="79" t="str">
        <f t="shared" si="5"/>
        <v>17</v>
      </c>
      <c r="C17" s="54">
        <f>'proposé final (RAS)'!C17</f>
        <v>0.28240700000000002</v>
      </c>
      <c r="D17" s="54">
        <f>'proposé final (RAS)'!D17</f>
        <v>0.22210099999999999</v>
      </c>
      <c r="E17" s="54">
        <f>'proposé final (RAS)'!E17</f>
        <v>0.367475</v>
      </c>
      <c r="F17" s="54">
        <f t="shared" si="3"/>
        <v>0.87198299999999995</v>
      </c>
      <c r="G17" s="55">
        <f t="shared" si="1"/>
        <v>5.076874182514581E-3</v>
      </c>
      <c r="H17" s="6" t="s">
        <v>93</v>
      </c>
      <c r="I17" s="10">
        <f>VLOOKUP(B17,'TEI actuel'!$A$3:$B$90,2,FALSE)</f>
        <v>3.9509999999999997E-2</v>
      </c>
      <c r="J17" s="10">
        <f>VLOOKUP(B17,'TEI actuel'!$A$3:$C$90,3,FALSE)</f>
        <v>8.4569000000000005E-2</v>
      </c>
      <c r="K17" s="10">
        <f>VLOOKUP(B17,'TEI actuel'!$A$3:$D$90,4,FALSE)</f>
        <v>0.30657000000000001</v>
      </c>
      <c r="L17" s="5">
        <f t="shared" si="4"/>
        <v>0.430649</v>
      </c>
      <c r="M17" s="6">
        <f t="shared" si="2"/>
        <v>2.5074440518587323E-3</v>
      </c>
      <c r="N17" s="6" t="s">
        <v>93</v>
      </c>
      <c r="O17" s="6">
        <f>VLOOKUP(N17,'europe ratio'!$U$12:$V$76,2,FALSE)</f>
        <v>1.9899413890103771E-3</v>
      </c>
      <c r="P17"/>
    </row>
    <row r="18" spans="1:16" ht="12" customHeight="1">
      <c r="A18" s="53" t="s">
        <v>14</v>
      </c>
      <c r="B18" s="79" t="str">
        <f t="shared" si="5"/>
        <v>18</v>
      </c>
      <c r="C18" s="54">
        <f>'proposé final (RAS)'!C18</f>
        <v>0</v>
      </c>
      <c r="D18" s="54">
        <f>'proposé final (RAS)'!D18</f>
        <v>0</v>
      </c>
      <c r="E18" s="54">
        <f>'proposé final (RAS)'!E18</f>
        <v>0</v>
      </c>
      <c r="F18" s="54">
        <f t="shared" si="3"/>
        <v>0</v>
      </c>
      <c r="G18" s="55">
        <f t="shared" si="1"/>
        <v>0</v>
      </c>
      <c r="H18" s="6" t="s">
        <v>94</v>
      </c>
      <c r="I18" s="10">
        <f>VLOOKUP(B18,'TEI actuel'!$A$3:$B$90,2,FALSE)</f>
        <v>8.8079999999999999E-3</v>
      </c>
      <c r="J18" s="10">
        <f>VLOOKUP(B18,'TEI actuel'!$A$3:$C$90,3,FALSE)</f>
        <v>7.8230000000000001E-3</v>
      </c>
      <c r="K18" s="10">
        <f>VLOOKUP(B18,'TEI actuel'!$A$3:$D$90,4,FALSE)</f>
        <v>4.4500999999999999E-2</v>
      </c>
      <c r="L18" s="5">
        <f t="shared" si="4"/>
        <v>6.1131999999999999E-2</v>
      </c>
      <c r="M18" s="6">
        <f t="shared" si="2"/>
        <v>3.5593968586535208E-4</v>
      </c>
      <c r="N18" s="6" t="s">
        <v>94</v>
      </c>
      <c r="O18" s="6">
        <f>VLOOKUP(N18,'europe ratio'!$U$12:$V$76,2,FALSE)</f>
        <v>3.96337303781526E-4</v>
      </c>
      <c r="P18"/>
    </row>
    <row r="19" spans="1:16" ht="12" customHeight="1">
      <c r="A19" s="53" t="s">
        <v>15</v>
      </c>
      <c r="B19" s="79" t="str">
        <f t="shared" si="5"/>
        <v>19</v>
      </c>
      <c r="C19" s="54">
        <f>'proposé final (RAS)'!C19</f>
        <v>0.31972</v>
      </c>
      <c r="D19" s="54">
        <f>'proposé final (RAS)'!D19</f>
        <v>0.995058</v>
      </c>
      <c r="E19" s="54">
        <f>'proposé final (RAS)'!E19</f>
        <v>1.581278</v>
      </c>
      <c r="F19" s="54">
        <f t="shared" si="3"/>
        <v>2.8960559999999997</v>
      </c>
      <c r="G19" s="56">
        <f t="shared" si="1"/>
        <v>1.6861466264269424E-2</v>
      </c>
      <c r="H19" s="6" t="s">
        <v>95</v>
      </c>
      <c r="I19" s="10">
        <f>VLOOKUP(B19,'TEI actuel'!$A$3:$B$90,2,FALSE)</f>
        <v>0.179647</v>
      </c>
      <c r="J19" s="10">
        <f>VLOOKUP(B19,'TEI actuel'!$A$3:$C$90,3,FALSE)</f>
        <v>0.85520099999999999</v>
      </c>
      <c r="K19" s="10">
        <f>VLOOKUP(B19,'TEI actuel'!$A$3:$D$90,4,FALSE)</f>
        <v>1.354123</v>
      </c>
      <c r="L19" s="5">
        <f t="shared" si="4"/>
        <v>2.3889709999999997</v>
      </c>
      <c r="M19" s="6">
        <f t="shared" si="2"/>
        <v>1.3909729557047635E-2</v>
      </c>
      <c r="N19" s="6" t="s">
        <v>95</v>
      </c>
      <c r="O19" s="6">
        <f>VLOOKUP(N19,'europe ratio'!$U$12:$V$76,2,FALSE)</f>
        <v>2.0607873762422482E-2</v>
      </c>
      <c r="P19"/>
    </row>
    <row r="20" spans="1:16" ht="12" customHeight="1">
      <c r="A20" s="53" t="s">
        <v>16</v>
      </c>
      <c r="B20" s="79" t="str">
        <f t="shared" si="5"/>
        <v>20</v>
      </c>
      <c r="C20" s="54">
        <f>'proposé final (RAS)'!C20</f>
        <v>0.19724800000000001</v>
      </c>
      <c r="D20" s="54">
        <f>'proposé final (RAS)'!D20</f>
        <v>0.48100500000000002</v>
      </c>
      <c r="E20" s="54">
        <f>'proposé final (RAS)'!E20</f>
        <v>2.8656039999999998</v>
      </c>
      <c r="F20" s="54">
        <f t="shared" si="3"/>
        <v>3.543857</v>
      </c>
      <c r="G20" s="55">
        <f t="shared" si="1"/>
        <v>2.0633104211691712E-2</v>
      </c>
      <c r="H20" s="6" t="s">
        <v>96</v>
      </c>
      <c r="I20" s="10">
        <f>VLOOKUP(B20,'TEI actuel'!$A$3:$B$90,2,FALSE)</f>
        <v>0.289634</v>
      </c>
      <c r="J20" s="10">
        <f>VLOOKUP(B20,'TEI actuel'!$A$3:$C$90,3,FALSE)</f>
        <v>0.37994699999999998</v>
      </c>
      <c r="K20" s="10">
        <f>VLOOKUP(B20,'TEI actuel'!$A$3:$D$90,4,FALSE)</f>
        <v>2.916995</v>
      </c>
      <c r="L20" s="5">
        <f t="shared" si="4"/>
        <v>3.586576</v>
      </c>
      <c r="M20" s="6">
        <f t="shared" si="2"/>
        <v>2.0882757553690557E-2</v>
      </c>
      <c r="N20" s="6" t="s">
        <v>96</v>
      </c>
      <c r="O20" s="6">
        <f>VLOOKUP(N20,'europe ratio'!$U$12:$V$76,2,FALSE)</f>
        <v>1.5548843205142986E-2</v>
      </c>
      <c r="P20"/>
    </row>
    <row r="21" spans="1:16" ht="12" customHeight="1">
      <c r="A21" s="53" t="s">
        <v>17</v>
      </c>
      <c r="B21" s="79" t="str">
        <f t="shared" si="5"/>
        <v>21</v>
      </c>
      <c r="C21" s="54">
        <f>'proposé final (RAS)'!C21</f>
        <v>0</v>
      </c>
      <c r="D21" s="54">
        <f>'proposé final (RAS)'!D21</f>
        <v>0</v>
      </c>
      <c r="E21" s="54">
        <f>'proposé final (RAS)'!E21</f>
        <v>0</v>
      </c>
      <c r="F21" s="54">
        <f t="shared" si="3"/>
        <v>0</v>
      </c>
      <c r="G21" s="55">
        <f t="shared" si="1"/>
        <v>0</v>
      </c>
      <c r="H21" s="6" t="s">
        <v>97</v>
      </c>
      <c r="I21" s="10">
        <f>VLOOKUP(B21,'TEI actuel'!$A$3:$B$90,2,FALSE)</f>
        <v>0</v>
      </c>
      <c r="J21" s="10">
        <f>VLOOKUP(B21,'TEI actuel'!$A$3:$C$90,3,FALSE)</f>
        <v>2.532E-3</v>
      </c>
      <c r="K21" s="10">
        <f>VLOOKUP(B21,'TEI actuel'!$A$3:$D$90,4,FALSE)</f>
        <v>2.1689999999999999E-3</v>
      </c>
      <c r="L21" s="5">
        <f t="shared" si="4"/>
        <v>4.7010000000000003E-3</v>
      </c>
      <c r="M21" s="6">
        <f t="shared" si="2"/>
        <v>2.737146606119578E-5</v>
      </c>
      <c r="N21" s="6" t="s">
        <v>97</v>
      </c>
      <c r="O21" s="6">
        <f>VLOOKUP(N21,'europe ratio'!$U$12:$V$76,2,FALSE)</f>
        <v>1.194461819884476E-5</v>
      </c>
      <c r="P21"/>
    </row>
    <row r="22" spans="1:16" ht="12" customHeight="1">
      <c r="A22" s="53" t="s">
        <v>18</v>
      </c>
      <c r="B22" s="79" t="str">
        <f t="shared" si="5"/>
        <v>22</v>
      </c>
      <c r="C22" s="54">
        <f>'proposé final (RAS)'!C22</f>
        <v>1.01711</v>
      </c>
      <c r="D22" s="54">
        <f>'proposé final (RAS)'!D22</f>
        <v>1.1338859999999999</v>
      </c>
      <c r="E22" s="54">
        <f>'proposé final (RAS)'!E22</f>
        <v>3.1852320000000001</v>
      </c>
      <c r="F22" s="54">
        <f t="shared" si="3"/>
        <v>5.3362280000000002</v>
      </c>
      <c r="G22" s="55">
        <f t="shared" si="1"/>
        <v>3.1068676987064447E-2</v>
      </c>
      <c r="H22" s="6" t="s">
        <v>98</v>
      </c>
      <c r="I22" s="10">
        <f>VLOOKUP(B22,'TEI actuel'!$A$3:$B$90,2,FALSE)</f>
        <v>0.62386900000000001</v>
      </c>
      <c r="J22" s="10">
        <f>VLOOKUP(B22,'TEI actuel'!$A$3:$C$90,3,FALSE)</f>
        <v>0.70668600000000004</v>
      </c>
      <c r="K22" s="10">
        <f>VLOOKUP(B22,'TEI actuel'!$A$3:$D$90,4,FALSE)</f>
        <v>4.4457420000000001</v>
      </c>
      <c r="L22" s="5">
        <f t="shared" si="4"/>
        <v>5.7762969999999996</v>
      </c>
      <c r="M22" s="6">
        <f t="shared" si="2"/>
        <v>3.3632358497104227E-2</v>
      </c>
      <c r="N22" s="6" t="s">
        <v>98</v>
      </c>
      <c r="O22" s="6">
        <f>VLOOKUP(N22,'europe ratio'!$U$12:$V$76,2,FALSE)</f>
        <v>4.2495591245187862E-2</v>
      </c>
      <c r="P22"/>
    </row>
    <row r="23" spans="1:16" ht="12" customHeight="1">
      <c r="A23" s="53" t="s">
        <v>19</v>
      </c>
      <c r="B23" s="79" t="str">
        <f t="shared" si="5"/>
        <v>23</v>
      </c>
      <c r="C23" s="54">
        <f>'proposé final (RAS)'!C23</f>
        <v>3.3891089999999999</v>
      </c>
      <c r="D23" s="54">
        <f>'proposé final (RAS)'!D23</f>
        <v>2.5709870000000001</v>
      </c>
      <c r="E23" s="54">
        <f>'proposé final (RAS)'!E23</f>
        <v>11.946120000000001</v>
      </c>
      <c r="F23" s="54">
        <f t="shared" si="3"/>
        <v>17.906216000000001</v>
      </c>
      <c r="G23" s="55">
        <f t="shared" si="1"/>
        <v>0.10425387389080924</v>
      </c>
      <c r="H23" s="6" t="s">
        <v>99</v>
      </c>
      <c r="I23" s="10">
        <f>VLOOKUP(B23,'TEI actuel'!$A$3:$B$90,2,FALSE)</f>
        <v>2.344929</v>
      </c>
      <c r="J23" s="10">
        <f>VLOOKUP(B23,'TEI actuel'!$A$3:$C$90,3,FALSE)</f>
        <v>3.0947439999999999</v>
      </c>
      <c r="K23" s="10">
        <f>VLOOKUP(B23,'TEI actuel'!$A$3:$D$90,4,FALSE)</f>
        <v>13.222290000000001</v>
      </c>
      <c r="L23" s="5">
        <f t="shared" si="4"/>
        <v>18.661963</v>
      </c>
      <c r="M23" s="6">
        <f t="shared" si="2"/>
        <v>0.10865885702824746</v>
      </c>
      <c r="N23" s="6" t="s">
        <v>99</v>
      </c>
      <c r="O23" s="6">
        <f>VLOOKUP(N23,'europe ratio'!$U$12:$V$76,2,FALSE)</f>
        <v>0.10371429150977199</v>
      </c>
      <c r="P23"/>
    </row>
    <row r="24" spans="1:16" ht="12" customHeight="1">
      <c r="A24" s="53" t="s">
        <v>20</v>
      </c>
      <c r="B24" s="79" t="str">
        <f t="shared" si="5"/>
        <v>24</v>
      </c>
      <c r="C24" s="54">
        <f>'proposé final (RAS)'!C24</f>
        <v>1.813707</v>
      </c>
      <c r="D24" s="54">
        <f>'proposé final (RAS)'!D24</f>
        <v>1.293534</v>
      </c>
      <c r="E24" s="54">
        <f>'proposé final (RAS)'!E24</f>
        <v>3.7720280000000002</v>
      </c>
      <c r="F24" s="54">
        <f t="shared" si="3"/>
        <v>6.8792690000000007</v>
      </c>
      <c r="G24" s="55">
        <f t="shared" si="1"/>
        <v>4.0052596416068779E-2</v>
      </c>
      <c r="H24" s="6" t="s">
        <v>100</v>
      </c>
      <c r="I24" s="10">
        <f>VLOOKUP(B24,'TEI actuel'!$A$3:$B$90,2,FALSE)</f>
        <v>0.42281099999999999</v>
      </c>
      <c r="J24" s="10">
        <f>VLOOKUP(B24,'TEI actuel'!$A$3:$C$90,3,FALSE)</f>
        <v>0.83306899999999995</v>
      </c>
      <c r="K24" s="10">
        <f>VLOOKUP(B24,'TEI actuel'!$A$3:$D$90,4,FALSE)</f>
        <v>3.9770780000000001</v>
      </c>
      <c r="L24" s="5">
        <f t="shared" si="4"/>
        <v>5.232958</v>
      </c>
      <c r="M24" s="6">
        <f t="shared" si="2"/>
        <v>3.0468779471742806E-2</v>
      </c>
      <c r="N24" s="6" t="s">
        <v>100</v>
      </c>
      <c r="O24" s="6">
        <f>VLOOKUP(N24,'europe ratio'!$U$12:$V$76,2,FALSE)</f>
        <v>2.3609926231864056E-2</v>
      </c>
      <c r="P24"/>
    </row>
    <row r="25" spans="1:16" ht="12" customHeight="1">
      <c r="A25" s="53" t="s">
        <v>21</v>
      </c>
      <c r="B25" s="79" t="str">
        <f t="shared" si="5"/>
        <v>25</v>
      </c>
      <c r="C25" s="54">
        <f>'proposé final (RAS)'!C25</f>
        <v>1.7372479999999999</v>
      </c>
      <c r="D25" s="54">
        <f>'proposé final (RAS)'!D25</f>
        <v>1.032953</v>
      </c>
      <c r="E25" s="54">
        <f>'proposé final (RAS)'!E25</f>
        <v>11.693943000000001</v>
      </c>
      <c r="F25" s="54">
        <f t="shared" si="3"/>
        <v>14.464144000000001</v>
      </c>
      <c r="G25" s="55">
        <f t="shared" si="1"/>
        <v>8.4213384029015681E-2</v>
      </c>
      <c r="H25" s="6" t="s">
        <v>101</v>
      </c>
      <c r="I25" s="10">
        <f>VLOOKUP(B25,'TEI actuel'!$A$3:$B$90,2,FALSE)</f>
        <v>1.3827670000000001</v>
      </c>
      <c r="J25" s="10">
        <f>VLOOKUP(B25,'TEI actuel'!$A$3:$C$90,3,FALSE)</f>
        <v>2.916337</v>
      </c>
      <c r="K25" s="10">
        <f>VLOOKUP(B25,'TEI actuel'!$A$3:$D$90,4,FALSE)</f>
        <v>10.989834999999999</v>
      </c>
      <c r="L25" s="5">
        <f t="shared" si="4"/>
        <v>15.288938999999999</v>
      </c>
      <c r="M25" s="6">
        <f t="shared" si="2"/>
        <v>8.9019501159368741E-2</v>
      </c>
      <c r="N25" s="6" t="s">
        <v>101</v>
      </c>
      <c r="O25" s="6">
        <f>VLOOKUP(N25,'europe ratio'!$U$12:$V$76,2,FALSE)</f>
        <v>7.1939103343208285E-2</v>
      </c>
      <c r="P25"/>
    </row>
    <row r="26" spans="1:16" ht="12" customHeight="1">
      <c r="A26" s="53" t="s">
        <v>22</v>
      </c>
      <c r="B26" s="79" t="str">
        <f t="shared" si="5"/>
        <v>26</v>
      </c>
      <c r="C26" s="54">
        <f>'proposé final (RAS)'!C26</f>
        <v>0.24118899999999999</v>
      </c>
      <c r="D26" s="54">
        <f>'proposé final (RAS)'!D26</f>
        <v>0.26521800000000001</v>
      </c>
      <c r="E26" s="54">
        <f>'proposé final (RAS)'!E26</f>
        <v>1.1403730000000001</v>
      </c>
      <c r="F26" s="54">
        <f t="shared" si="3"/>
        <v>1.6467800000000001</v>
      </c>
      <c r="G26" s="55">
        <f t="shared" si="1"/>
        <v>9.58791039077753E-3</v>
      </c>
      <c r="H26" s="6" t="s">
        <v>102</v>
      </c>
      <c r="I26" s="10">
        <f>VLOOKUP(B26,'TEI actuel'!$A$3:$B$90,2,FALSE)</f>
        <v>0.18367599999999998</v>
      </c>
      <c r="J26" s="10">
        <f>VLOOKUP(B26,'TEI actuel'!$A$3:$C$90,3,FALSE)</f>
        <v>0.37877899999999998</v>
      </c>
      <c r="K26" s="10">
        <f>VLOOKUP(B26,'TEI actuel'!$A$3:$D$90,4,FALSE)</f>
        <v>1.6475850000000001</v>
      </c>
      <c r="L26" s="5">
        <f t="shared" si="4"/>
        <v>2.2100400000000002</v>
      </c>
      <c r="M26" s="6">
        <f t="shared" si="2"/>
        <v>1.2867907860856226E-2</v>
      </c>
      <c r="N26" s="6" t="s">
        <v>102</v>
      </c>
      <c r="O26" s="6">
        <f>VLOOKUP(N26,'europe ratio'!$U$12:$V$76,2,FALSE)</f>
        <v>8.1234604773150389E-3</v>
      </c>
      <c r="P26"/>
    </row>
    <row r="27" spans="1:16" ht="12" customHeight="1">
      <c r="A27" s="53" t="s">
        <v>23</v>
      </c>
      <c r="B27" s="79" t="str">
        <f t="shared" si="5"/>
        <v>27</v>
      </c>
      <c r="C27" s="54">
        <f>'proposé final (RAS)'!C27</f>
        <v>0.67636200000000002</v>
      </c>
      <c r="D27" s="54">
        <f>'proposé final (RAS)'!D27</f>
        <v>0.35414400000000001</v>
      </c>
      <c r="E27" s="54">
        <f>'proposé final (RAS)'!E27</f>
        <v>4.5002310000000003</v>
      </c>
      <c r="F27" s="54">
        <f t="shared" si="3"/>
        <v>5.5307370000000002</v>
      </c>
      <c r="G27" s="55">
        <f t="shared" si="1"/>
        <v>3.2201150579286693E-2</v>
      </c>
      <c r="H27" s="6" t="s">
        <v>103</v>
      </c>
      <c r="I27" s="10">
        <f>VLOOKUP(B27,'TEI actuel'!$A$3:$B$90,2,FALSE)</f>
        <v>0.54296699999999998</v>
      </c>
      <c r="J27" s="10">
        <f>VLOOKUP(B27,'TEI actuel'!$A$3:$C$90,3,FALSE)</f>
        <v>1.0041340000000001</v>
      </c>
      <c r="K27" s="10">
        <f>VLOOKUP(B27,'TEI actuel'!$A$3:$D$90,4,FALSE)</f>
        <v>4.0093069999999997</v>
      </c>
      <c r="L27" s="5">
        <f t="shared" si="4"/>
        <v>5.5564079999999993</v>
      </c>
      <c r="M27" s="6">
        <f t="shared" si="2"/>
        <v>3.2352059773273066E-2</v>
      </c>
      <c r="N27" s="6" t="s">
        <v>103</v>
      </c>
      <c r="O27" s="6">
        <f>VLOOKUP(N27,'europe ratio'!$U$12:$V$76,2,FALSE)</f>
        <v>3.9183166955030213E-2</v>
      </c>
      <c r="P27"/>
    </row>
    <row r="28" spans="1:16" ht="12" customHeight="1">
      <c r="A28" s="53" t="s">
        <v>24</v>
      </c>
      <c r="B28" s="79" t="str">
        <f t="shared" si="5"/>
        <v>28</v>
      </c>
      <c r="C28" s="54">
        <f>'proposé final (RAS)'!C28</f>
        <v>1.1197E-2</v>
      </c>
      <c r="D28" s="54">
        <f>'proposé final (RAS)'!D28</f>
        <v>0.47432000000000002</v>
      </c>
      <c r="E28" s="54">
        <f>'proposé final (RAS)'!E28</f>
        <v>6.4384959999999998</v>
      </c>
      <c r="F28" s="54">
        <f t="shared" si="3"/>
        <v>6.9240129999999995</v>
      </c>
      <c r="G28" s="55">
        <f t="shared" si="1"/>
        <v>4.0313105690243191E-2</v>
      </c>
      <c r="H28" s="6" t="s">
        <v>104</v>
      </c>
      <c r="I28" s="10">
        <f>VLOOKUP(B28,'TEI actuel'!$A$3:$B$90,2,FALSE)</f>
        <v>0.70041300000000006</v>
      </c>
      <c r="J28" s="10">
        <f>VLOOKUP(B28,'TEI actuel'!$A$3:$C$90,3,FALSE)</f>
        <v>0.95822200000000002</v>
      </c>
      <c r="K28" s="10">
        <f>VLOOKUP(B28,'TEI actuel'!$A$3:$D$90,4,FALSE)</f>
        <v>5.9078900000000001</v>
      </c>
      <c r="L28" s="5">
        <f t="shared" si="4"/>
        <v>7.5665250000000004</v>
      </c>
      <c r="M28" s="6">
        <f t="shared" si="2"/>
        <v>4.4055920493233224E-2</v>
      </c>
      <c r="N28" s="6" t="s">
        <v>104</v>
      </c>
      <c r="O28" s="6">
        <f>VLOOKUP(N28,'europe ratio'!$U$12:$V$76,2,FALSE)</f>
        <v>2.4167840616812937E-2</v>
      </c>
      <c r="P28"/>
    </row>
    <row r="29" spans="1:16" ht="12" customHeight="1">
      <c r="A29" s="53" t="s">
        <v>25</v>
      </c>
      <c r="B29" s="79" t="str">
        <f t="shared" si="5"/>
        <v>29</v>
      </c>
      <c r="C29" s="54">
        <f>'proposé final (RAS)'!C29</f>
        <v>0</v>
      </c>
      <c r="D29" s="54">
        <f>'proposé final (RAS)'!D29</f>
        <v>2.4988E-2</v>
      </c>
      <c r="E29" s="54">
        <f>'proposé final (RAS)'!E29</f>
        <v>0.19167000000000001</v>
      </c>
      <c r="F29" s="54">
        <f t="shared" si="3"/>
        <v>0.21665800000000002</v>
      </c>
      <c r="G29" s="55">
        <f t="shared" si="1"/>
        <v>1.2614298749347684E-3</v>
      </c>
      <c r="H29" s="6" t="s">
        <v>105</v>
      </c>
      <c r="I29" s="10">
        <f>VLOOKUP(B29,'TEI actuel'!$A$3:$B$90,2,FALSE)</f>
        <v>9.3559999999999997E-3</v>
      </c>
      <c r="J29" s="10">
        <f>VLOOKUP(B29,'TEI actuel'!$A$3:$C$90,3,FALSE)</f>
        <v>2.6317E-2</v>
      </c>
      <c r="K29" s="10">
        <f>VLOOKUP(B29,'TEI actuel'!$A$3:$D$90,4,FALSE)</f>
        <v>0.19841999999999999</v>
      </c>
      <c r="L29" s="5">
        <f t="shared" si="4"/>
        <v>0.234093</v>
      </c>
      <c r="M29" s="6">
        <f t="shared" si="2"/>
        <v>1.3630011922279308E-3</v>
      </c>
      <c r="N29" s="6" t="s">
        <v>105</v>
      </c>
      <c r="O29" s="6">
        <f>VLOOKUP(N29,'europe ratio'!$U$12:$V$76,2,FALSE)</f>
        <v>3.220848883966506E-3</v>
      </c>
      <c r="P29"/>
    </row>
    <row r="30" spans="1:16" ht="12" customHeight="1">
      <c r="A30" s="53" t="s">
        <v>26</v>
      </c>
      <c r="B30" s="79" t="str">
        <f t="shared" si="5"/>
        <v>30</v>
      </c>
      <c r="C30" s="54">
        <f>'proposé final (RAS)'!C30</f>
        <v>0</v>
      </c>
      <c r="D30" s="54">
        <f>'proposé final (RAS)'!D30</f>
        <v>0</v>
      </c>
      <c r="E30" s="54">
        <f>'proposé final (RAS)'!E30</f>
        <v>2.5826999999999999E-2</v>
      </c>
      <c r="F30" s="54">
        <f t="shared" si="3"/>
        <v>2.5826999999999999E-2</v>
      </c>
      <c r="G30" s="55">
        <f t="shared" si="1"/>
        <v>1.503703965694332E-4</v>
      </c>
      <c r="H30" s="6" t="s">
        <v>106</v>
      </c>
      <c r="I30" s="10">
        <f>VLOOKUP(B30,'TEI actuel'!$A$3:$B$90,2,FALSE)</f>
        <v>0</v>
      </c>
      <c r="J30" s="10">
        <f>VLOOKUP(B30,'TEI actuel'!$A$3:$C$90,3,FALSE)</f>
        <v>1.5799999999999999E-4</v>
      </c>
      <c r="K30" s="10">
        <f>VLOOKUP(B30,'TEI actuel'!$A$3:$D$90,4,FALSE)</f>
        <v>7.4269999999999996E-3</v>
      </c>
      <c r="L30" s="5">
        <f t="shared" si="4"/>
        <v>7.5849999999999997E-3</v>
      </c>
      <c r="M30" s="6">
        <f t="shared" si="2"/>
        <v>4.4163490762427133E-5</v>
      </c>
      <c r="N30" s="6" t="s">
        <v>106</v>
      </c>
      <c r="O30" s="6">
        <f>VLOOKUP(N30,'europe ratio'!$U$12:$V$76,2,FALSE)</f>
        <v>2.1233935535676834E-4</v>
      </c>
      <c r="P30"/>
    </row>
    <row r="31" spans="1:16" ht="12" customHeight="1">
      <c r="A31" s="53" t="s">
        <v>27</v>
      </c>
      <c r="B31" s="79" t="str">
        <f t="shared" si="5"/>
        <v>31</v>
      </c>
      <c r="C31" s="54">
        <f>'proposé final (RAS)'!C31</f>
        <v>0.397673</v>
      </c>
      <c r="D31" s="54">
        <f>'proposé final (RAS)'!D31</f>
        <v>0</v>
      </c>
      <c r="E31" s="54">
        <f>'proposé final (RAS)'!E31</f>
        <v>0</v>
      </c>
      <c r="F31" s="54">
        <f t="shared" si="3"/>
        <v>0.397673</v>
      </c>
      <c r="G31" s="55">
        <f t="shared" si="1"/>
        <v>2.315338471946266E-3</v>
      </c>
      <c r="H31" s="6" t="s">
        <v>107</v>
      </c>
      <c r="I31" s="10">
        <f>VLOOKUP(B31,'TEI actuel'!$A$3:$B$90,2,FALSE)</f>
        <v>1.1147000000000001E-2</v>
      </c>
      <c r="J31" s="10">
        <f>VLOOKUP(B31,'TEI actuel'!$A$3:$C$90,3,FALSE)</f>
        <v>1.5987999999999999E-2</v>
      </c>
      <c r="K31" s="10">
        <f>VLOOKUP(B31,'TEI actuel'!$A$3:$D$90,4,FALSE)</f>
        <v>0.12848300000000001</v>
      </c>
      <c r="L31" s="5">
        <f t="shared" si="4"/>
        <v>0.15561800000000001</v>
      </c>
      <c r="M31" s="6">
        <f t="shared" si="2"/>
        <v>9.0608228153821841E-4</v>
      </c>
      <c r="N31" s="6" t="s">
        <v>107</v>
      </c>
      <c r="O31" s="6">
        <f>VLOOKUP(N31,'europe ratio'!$U$12:$V$76,2,FALSE)</f>
        <v>5.3587190512377541E-3</v>
      </c>
      <c r="P31"/>
    </row>
    <row r="32" spans="1:16" ht="12" customHeight="1">
      <c r="A32" s="53" t="s">
        <v>28</v>
      </c>
      <c r="B32" s="79" t="str">
        <f t="shared" si="5"/>
        <v>32</v>
      </c>
      <c r="C32" s="54">
        <f>'proposé final (RAS)'!C32</f>
        <v>0</v>
      </c>
      <c r="D32" s="54">
        <f>'proposé final (RAS)'!D32</f>
        <v>0</v>
      </c>
      <c r="E32" s="54">
        <f>'proposé final (RAS)'!E32</f>
        <v>0.29886099999999999</v>
      </c>
      <c r="F32" s="54">
        <f t="shared" si="3"/>
        <v>0.29886099999999999</v>
      </c>
      <c r="G32" s="55">
        <f t="shared" si="1"/>
        <v>1.7400335729715946E-3</v>
      </c>
      <c r="H32" s="6" t="s">
        <v>108</v>
      </c>
      <c r="I32" s="10">
        <f>VLOOKUP(B32,'TEI actuel'!$A$3:$B$90,2,FALSE)</f>
        <v>4.6353999999999999E-2</v>
      </c>
      <c r="J32" s="10">
        <f>VLOOKUP(B32,'TEI actuel'!$A$3:$C$90,3,FALSE)</f>
        <v>6.5197000000000005E-2</v>
      </c>
      <c r="K32" s="10">
        <f>VLOOKUP(B32,'TEI actuel'!$A$3:$D$90,4,FALSE)</f>
        <v>0.33128800000000003</v>
      </c>
      <c r="L32" s="5">
        <f t="shared" si="4"/>
        <v>0.44283900000000004</v>
      </c>
      <c r="M32" s="6">
        <f t="shared" si="2"/>
        <v>2.5784200508559619E-3</v>
      </c>
      <c r="N32" s="6" t="s">
        <v>108</v>
      </c>
      <c r="O32"/>
      <c r="P32"/>
    </row>
    <row r="33" spans="1:16" ht="12" customHeight="1">
      <c r="A33" s="53" t="s">
        <v>29</v>
      </c>
      <c r="B33" s="79" t="str">
        <f t="shared" si="5"/>
        <v>33</v>
      </c>
      <c r="C33" s="54">
        <f>'proposé final (RAS)'!C33</f>
        <v>0.223163</v>
      </c>
      <c r="D33" s="54">
        <f>'proposé final (RAS)'!D33</f>
        <v>0.251859</v>
      </c>
      <c r="E33" s="54">
        <f>'proposé final (RAS)'!E33</f>
        <v>1.0407599999999999</v>
      </c>
      <c r="F33" s="54">
        <f t="shared" si="3"/>
        <v>1.515782</v>
      </c>
      <c r="G33" s="55">
        <f t="shared" si="1"/>
        <v>8.8252116177956631E-3</v>
      </c>
      <c r="H33" s="6" t="s">
        <v>109</v>
      </c>
      <c r="I33" s="10">
        <f>VLOOKUP(B33,'TEI actuel'!$A$3:$B$90,2,FALSE)</f>
        <v>0.19647100000000001</v>
      </c>
      <c r="J33" s="10">
        <f>VLOOKUP(B33,'TEI actuel'!$A$3:$C$90,3,FALSE)</f>
        <v>0.39439200000000002</v>
      </c>
      <c r="K33" s="10">
        <f>VLOOKUP(B33,'TEI actuel'!$A$3:$D$90,4,FALSE)</f>
        <v>1.7221569999999999</v>
      </c>
      <c r="L33" s="5">
        <f t="shared" si="4"/>
        <v>2.3130199999999999</v>
      </c>
      <c r="M33" s="6">
        <f t="shared" si="2"/>
        <v>1.3467506579210179E-2</v>
      </c>
      <c r="N33" s="6" t="s">
        <v>109</v>
      </c>
      <c r="O33" s="6">
        <f>VLOOKUP(N33,'europe ratio'!$U$12:$V$76,2,FALSE)</f>
        <v>8.5731579391495616E-3</v>
      </c>
      <c r="P33"/>
    </row>
    <row r="34" spans="1:16" ht="12" customHeight="1">
      <c r="A34" s="53" t="s">
        <v>30</v>
      </c>
      <c r="B34" s="79" t="str">
        <f t="shared" si="5"/>
        <v>35</v>
      </c>
      <c r="C34" s="54">
        <f>'proposé final (RAS)'!C34</f>
        <v>1.8904000000000001E-2</v>
      </c>
      <c r="D34" s="54">
        <f>'proposé final (RAS)'!D34</f>
        <v>1.6299999999999999E-2</v>
      </c>
      <c r="E34" s="54">
        <f>'proposé final (RAS)'!E34</f>
        <v>0.63334100000000004</v>
      </c>
      <c r="F34" s="54">
        <f t="shared" si="3"/>
        <v>0.66854500000000006</v>
      </c>
      <c r="G34" s="55">
        <f t="shared" si="1"/>
        <v>3.8924140153526053E-3</v>
      </c>
      <c r="H34" s="6" t="s">
        <v>110</v>
      </c>
      <c r="I34" s="10">
        <f>VLOOKUP(B34,'TEI actuel'!$A$3:$B$90,2,FALSE)</f>
        <v>1.9440000000000002E-2</v>
      </c>
      <c r="J34" s="10">
        <f>VLOOKUP(B34,'TEI actuel'!$A$3:$C$90,3,FALSE)</f>
        <v>5.6856000000000004E-2</v>
      </c>
      <c r="K34" s="10">
        <f>VLOOKUP(B34,'TEI actuel'!$A$3:$D$90,4,FALSE)</f>
        <v>0.21491099999999999</v>
      </c>
      <c r="L34" s="5">
        <f t="shared" si="4"/>
        <v>0.29120699999999999</v>
      </c>
      <c r="M34" s="6">
        <f t="shared" si="2"/>
        <v>1.6955461640677809E-3</v>
      </c>
      <c r="N34" s="6" t="s">
        <v>110</v>
      </c>
      <c r="O34" s="6">
        <f>VLOOKUP(N34,'europe ratio'!$U$12:$V$76,2,FALSE)</f>
        <v>4.4248268653947426E-3</v>
      </c>
      <c r="P34"/>
    </row>
    <row r="35" spans="1:16" ht="12" customHeight="1">
      <c r="A35" s="53" t="s">
        <v>31</v>
      </c>
      <c r="B35" s="79" t="str">
        <f t="shared" si="5"/>
        <v>36</v>
      </c>
      <c r="C35" s="54">
        <f>'proposé final (RAS)'!C35</f>
        <v>6.3090999999999994E-2</v>
      </c>
      <c r="D35" s="54">
        <f>'proposé final (RAS)'!D35</f>
        <v>3.0835999999999999E-2</v>
      </c>
      <c r="E35" s="54">
        <f>'proposé final (RAS)'!E35</f>
        <v>6.5475000000000005E-2</v>
      </c>
      <c r="F35" s="54">
        <f t="shared" si="3"/>
        <v>0.15940199999999999</v>
      </c>
      <c r="G35" s="55">
        <f t="shared" si="1"/>
        <v>9.280730225717579E-4</v>
      </c>
      <c r="H35" s="6" t="s">
        <v>111</v>
      </c>
      <c r="I35" s="10">
        <f>VLOOKUP(B35,'TEI actuel'!$A$3:$B$90,2,FALSE)</f>
        <v>1.6086E-2</v>
      </c>
      <c r="J35" s="10">
        <f>VLOOKUP(B35,'TEI actuel'!$A$3:$C$90,3,FALSE)</f>
        <v>2.4249E-2</v>
      </c>
      <c r="K35" s="10">
        <f>VLOOKUP(B35,'TEI actuel'!$A$3:$D$90,4,FALSE)</f>
        <v>0.120475</v>
      </c>
      <c r="L35" s="5">
        <f t="shared" si="4"/>
        <v>0.16081000000000001</v>
      </c>
      <c r="M35" s="6">
        <f t="shared" si="2"/>
        <v>9.3631258398232139E-4</v>
      </c>
      <c r="N35" s="6" t="s">
        <v>111</v>
      </c>
      <c r="O35" s="6">
        <f>VLOOKUP(N35,'europe ratio'!$U$12:$V$76,2,FALSE)</f>
        <v>5.8454269455055744E-4</v>
      </c>
      <c r="P35"/>
    </row>
    <row r="36" spans="1:16" ht="12" customHeight="1">
      <c r="A36" s="53" t="s">
        <v>32</v>
      </c>
      <c r="B36" s="79" t="str">
        <f t="shared" si="5"/>
        <v>37</v>
      </c>
      <c r="C36" s="54">
        <f>'proposé final (RAS)'!C36</f>
        <v>0.20166400000000001</v>
      </c>
      <c r="D36" s="54">
        <f>'proposé final (RAS)'!D36</f>
        <v>0.200545</v>
      </c>
      <c r="E36" s="54">
        <f>'proposé final (RAS)'!E36</f>
        <v>0.19903299999999999</v>
      </c>
      <c r="F36" s="54">
        <f t="shared" si="3"/>
        <v>0.60124200000000005</v>
      </c>
      <c r="G36" s="55">
        <f t="shared" si="1"/>
        <v>3.5005613495256581E-3</v>
      </c>
      <c r="H36" s="6" t="s">
        <v>112</v>
      </c>
      <c r="I36" s="10">
        <f>VLOOKUP(B36,'TEI actuel'!$A$3:$B$90,2,FALSE)</f>
        <v>2.0827000000000002E-2</v>
      </c>
      <c r="J36" s="10">
        <f>VLOOKUP(B36,'TEI actuel'!$A$3:$C$90,3,FALSE)</f>
        <v>2.1925E-2</v>
      </c>
      <c r="K36" s="10">
        <f>VLOOKUP(B36,'TEI actuel'!$A$3:$D$90,4,FALSE)</f>
        <v>0.11668099999999999</v>
      </c>
      <c r="L36" s="5">
        <f t="shared" si="4"/>
        <v>0.15943299999999999</v>
      </c>
      <c r="M36" s="6">
        <f t="shared" si="2"/>
        <v>9.2829503265999275E-4</v>
      </c>
      <c r="N36" s="6" t="s">
        <v>112</v>
      </c>
      <c r="O36" s="6">
        <f>VLOOKUP(N36,'europe ratio'!$U$12:$V$76,2,FALSE)</f>
        <v>6.7991891778558834E-3</v>
      </c>
      <c r="P36"/>
    </row>
    <row r="37" spans="1:16" ht="12" customHeight="1">
      <c r="A37" s="53" t="s">
        <v>33</v>
      </c>
      <c r="B37" s="79" t="str">
        <f t="shared" si="5"/>
        <v>38</v>
      </c>
      <c r="C37" s="54">
        <f>'proposé final (RAS)'!C37</f>
        <v>8.0504000000000006E-2</v>
      </c>
      <c r="D37" s="54">
        <f>'proposé final (RAS)'!D37</f>
        <v>0.36779400000000001</v>
      </c>
      <c r="E37" s="54">
        <f>'proposé final (RAS)'!E37</f>
        <v>1.0306900000000001</v>
      </c>
      <c r="F37" s="54">
        <f t="shared" si="3"/>
        <v>1.4789880000000002</v>
      </c>
      <c r="G37" s="55">
        <f t="shared" si="1"/>
        <v>8.6109889681896049E-3</v>
      </c>
      <c r="H37" s="6" t="s">
        <v>113</v>
      </c>
      <c r="I37" s="10">
        <f>VLOOKUP(B37,'TEI actuel'!$A$3:$B$90,2,FALSE)</f>
        <v>7.1592000000000003E-2</v>
      </c>
      <c r="J37" s="10">
        <f>VLOOKUP(B37,'TEI actuel'!$A$3:$C$90,3,FALSE)</f>
        <v>0.125116</v>
      </c>
      <c r="K37" s="10">
        <f>VLOOKUP(B37,'TEI actuel'!$A$3:$D$90,4,FALSE)</f>
        <v>0.52118900000000001</v>
      </c>
      <c r="L37" s="5">
        <f t="shared" si="4"/>
        <v>0.71789700000000001</v>
      </c>
      <c r="M37" s="6">
        <f t="shared" si="2"/>
        <v>4.1799390280651489E-3</v>
      </c>
      <c r="N37" s="6" t="s">
        <v>113</v>
      </c>
      <c r="O37"/>
      <c r="P37"/>
    </row>
    <row r="38" spans="1:16" ht="12" customHeight="1">
      <c r="A38" s="53" t="s">
        <v>34</v>
      </c>
      <c r="B38" s="79" t="str">
        <f t="shared" si="5"/>
        <v>39</v>
      </c>
      <c r="C38" s="54">
        <f>'proposé final (RAS)'!C38</f>
        <v>7.3629999999999998E-3</v>
      </c>
      <c r="D38" s="54">
        <f>'proposé final (RAS)'!D38</f>
        <v>0</v>
      </c>
      <c r="E38" s="54">
        <f>'proposé final (RAS)'!E38</f>
        <v>0</v>
      </c>
      <c r="F38" s="54">
        <f t="shared" si="3"/>
        <v>7.3629999999999998E-3</v>
      </c>
      <c r="G38" s="55">
        <f t="shared" si="1"/>
        <v>4.2868983232304823E-5</v>
      </c>
      <c r="H38" s="6" t="s">
        <v>114</v>
      </c>
      <c r="I38" s="10">
        <f>VLOOKUP(B38,'TEI actuel'!$A$3:$B$90,2,FALSE)</f>
        <v>5.006E-3</v>
      </c>
      <c r="J38" s="10">
        <f>VLOOKUP(B38,'TEI actuel'!$A$3:$C$90,3,FALSE)</f>
        <v>0.58329799999999998</v>
      </c>
      <c r="K38" s="10">
        <f>VLOOKUP(B38,'TEI actuel'!$A$3:$D$90,4,FALSE)</f>
        <v>0.20801499999999998</v>
      </c>
      <c r="L38" s="5">
        <f t="shared" si="4"/>
        <v>0.79631899999999989</v>
      </c>
      <c r="M38" s="6">
        <f t="shared" si="2"/>
        <v>4.6365493474548724E-3</v>
      </c>
      <c r="N38" s="6" t="s">
        <v>114</v>
      </c>
      <c r="O38"/>
      <c r="P38"/>
    </row>
    <row r="39" spans="1:16" ht="12" customHeight="1">
      <c r="A39" s="81" t="s">
        <v>35</v>
      </c>
      <c r="B39" s="79" t="str">
        <f t="shared" si="5"/>
        <v>41</v>
      </c>
      <c r="C39" s="54">
        <f>'proposé final (RAS)'!C39</f>
        <v>6.7755029999999996</v>
      </c>
      <c r="D39" s="54">
        <f>'proposé final (RAS)'!D39</f>
        <v>5.7651960000000004</v>
      </c>
      <c r="E39" s="54">
        <f>'proposé final (RAS)'!E39</f>
        <v>33.859701999999999</v>
      </c>
      <c r="F39" s="54">
        <f t="shared" si="3"/>
        <v>46.400401000000002</v>
      </c>
      <c r="G39" s="56">
        <f t="shared" si="1"/>
        <v>0.27015320011424965</v>
      </c>
      <c r="H39" s="6" t="s">
        <v>67</v>
      </c>
      <c r="I39" s="8">
        <f>SUM('TEI actuel'!B40:B42)</f>
        <v>15.102565999999999</v>
      </c>
      <c r="J39" s="8">
        <f>SUM('TEI actuel'!C40:C42)</f>
        <v>7.3117520000000003</v>
      </c>
      <c r="K39" s="8">
        <f>SUM('TEI actuel'!D40:D42)</f>
        <v>25.100629000000001</v>
      </c>
      <c r="L39" s="5">
        <f t="shared" si="4"/>
        <v>47.514947000000006</v>
      </c>
      <c r="M39" s="6">
        <f t="shared" si="2"/>
        <v>0.2766547030865808</v>
      </c>
      <c r="N39" s="6" t="s">
        <v>67</v>
      </c>
      <c r="O39" s="6">
        <f>VLOOKUP(N39,'europe ratio'!$U$12:$V$76,2,FALSE)</f>
        <v>0.32980495210316346</v>
      </c>
      <c r="P39"/>
    </row>
    <row r="40" spans="1:16" ht="12" customHeight="1">
      <c r="A40" s="53" t="s">
        <v>36</v>
      </c>
      <c r="B40" s="79" t="str">
        <f t="shared" si="5"/>
        <v>45</v>
      </c>
      <c r="C40" s="54">
        <f>'proposé final (RAS)'!C40</f>
        <v>1.0573000000000001E-2</v>
      </c>
      <c r="D40" s="54">
        <f>'proposé final (RAS)'!D40</f>
        <v>1.5313999999999999E-2</v>
      </c>
      <c r="E40" s="54">
        <f>'proposé final (RAS)'!E40</f>
        <v>6.0428000000000003E-2</v>
      </c>
      <c r="F40" s="54">
        <f t="shared" si="3"/>
        <v>8.6315000000000003E-2</v>
      </c>
      <c r="G40" s="55">
        <f t="shared" si="1"/>
        <v>5.025446540399825E-4</v>
      </c>
      <c r="H40" s="6" t="s">
        <v>115</v>
      </c>
      <c r="I40" s="10">
        <f>VLOOKUP(B40,'TEI actuel'!$A$3:$B$90,2,FALSE)</f>
        <v>1.0464000000000001E-2</v>
      </c>
      <c r="J40" s="10">
        <f>VLOOKUP(B40,'TEI actuel'!$A$3:$C$90,3,FALSE)</f>
        <v>1.6882000000000001E-2</v>
      </c>
      <c r="K40" s="10">
        <f>VLOOKUP(B40,'TEI actuel'!$A$3:$D$90,4,FALSE)</f>
        <v>6.4284999999999995E-2</v>
      </c>
      <c r="L40" s="5">
        <f t="shared" si="4"/>
        <v>9.163099999999999E-2</v>
      </c>
      <c r="M40" s="6">
        <f t="shared" si="2"/>
        <v>5.3351942281502441E-4</v>
      </c>
      <c r="N40" s="6" t="s">
        <v>115</v>
      </c>
      <c r="O40" s="6">
        <f>VLOOKUP(N40,'europe ratio'!$U$12:$V$76,2,FALSE)</f>
        <v>2.9826624666916693E-3</v>
      </c>
      <c r="P40"/>
    </row>
    <row r="41" spans="1:16" ht="12" customHeight="1">
      <c r="A41" s="53"/>
      <c r="B41" s="79"/>
      <c r="C41" s="54"/>
      <c r="D41" s="54"/>
      <c r="E41" s="54"/>
      <c r="F41" s="54"/>
      <c r="G41" s="55"/>
      <c r="H41" s="6"/>
      <c r="J41" s="10"/>
      <c r="K41" s="10"/>
      <c r="L41" s="5"/>
      <c r="M41" s="6"/>
      <c r="N41" s="6"/>
      <c r="O41" s="6"/>
      <c r="P41"/>
    </row>
    <row r="42" spans="1:16" ht="12" customHeight="1">
      <c r="A42" s="53"/>
      <c r="B42" s="79"/>
      <c r="C42" s="54"/>
      <c r="D42" s="54"/>
      <c r="E42" s="54"/>
      <c r="F42" s="54"/>
      <c r="G42" s="55"/>
      <c r="H42" s="6"/>
      <c r="J42" s="10"/>
      <c r="K42" s="10"/>
      <c r="L42" s="5"/>
      <c r="M42" s="6"/>
      <c r="N42" s="6"/>
      <c r="O42" s="6"/>
      <c r="P42"/>
    </row>
    <row r="43" spans="1:16" ht="12" customHeight="1">
      <c r="A43" s="53" t="s">
        <v>37</v>
      </c>
      <c r="B43" s="79" t="str">
        <f t="shared" ref="B43:B48" si="6">MID(A43:A107,7,2)</f>
        <v>52</v>
      </c>
      <c r="C43" s="54">
        <f>'proposé final (RAS)'!C41</f>
        <v>0.28565000000000002</v>
      </c>
      <c r="D43" s="54">
        <f>'proposé final (RAS)'!D41</f>
        <v>0.18937599999999999</v>
      </c>
      <c r="E43" s="54">
        <f>'proposé final (RAS)'!E41</f>
        <v>0.37589800000000001</v>
      </c>
      <c r="F43" s="54">
        <f t="shared" si="3"/>
        <v>0.85092400000000001</v>
      </c>
      <c r="G43" s="55">
        <f t="shared" si="1"/>
        <v>4.9542641162523089E-3</v>
      </c>
      <c r="H43" s="6" t="s">
        <v>121</v>
      </c>
      <c r="I43" s="10">
        <f>VLOOKUP(B43,'TEI actuel'!$A$3:$B$90,2,FALSE)</f>
        <v>0.245252</v>
      </c>
      <c r="J43" s="10">
        <f>VLOOKUP(B43,'TEI actuel'!$A$3:$C$90,3,FALSE)</f>
        <v>0.26748099999999997</v>
      </c>
      <c r="K43" s="10">
        <f>VLOOKUP(B43,'TEI actuel'!$A$3:$D$90,4,FALSE)</f>
        <v>1.813423</v>
      </c>
      <c r="L43" s="5">
        <f t="shared" si="4"/>
        <v>2.3261560000000001</v>
      </c>
      <c r="M43" s="6">
        <f t="shared" si="2"/>
        <v>1.3543990641788328E-2</v>
      </c>
      <c r="N43" s="6" t="s">
        <v>121</v>
      </c>
      <c r="O43" s="6">
        <f>VLOOKUP(N43,'europe ratio'!$U$12:$V$76,2,FALSE)</f>
        <v>5.2519516720182921E-3</v>
      </c>
      <c r="P43"/>
    </row>
    <row r="44" spans="1:16" ht="12" customHeight="1">
      <c r="A44" s="53" t="s">
        <v>38</v>
      </c>
      <c r="B44" s="79" t="str">
        <f t="shared" si="6"/>
        <v>53</v>
      </c>
      <c r="C44" s="54">
        <f>'proposé final (RAS)'!C42</f>
        <v>7.2202000000000002E-2</v>
      </c>
      <c r="D44" s="54">
        <f>'proposé final (RAS)'!D42</f>
        <v>2.7119000000000001E-2</v>
      </c>
      <c r="E44" s="54">
        <f>'proposé final (RAS)'!E42</f>
        <v>0.13435900000000001</v>
      </c>
      <c r="F44" s="54">
        <f t="shared" si="3"/>
        <v>0.23368</v>
      </c>
      <c r="G44" s="55">
        <f t="shared" si="1"/>
        <v>1.3605356514633969E-3</v>
      </c>
      <c r="H44" s="6" t="s">
        <v>122</v>
      </c>
      <c r="I44" s="12">
        <f>VLOOKUP(B44,'TEI actuel'!$A$3:$B$90,2,FALSE)</f>
        <v>1.5650999999999998E-2</v>
      </c>
      <c r="J44" s="10">
        <f>VLOOKUP(B44,'TEI actuel'!$A$3:$C$90,3,FALSE)</f>
        <v>9.691E-3</v>
      </c>
      <c r="K44" s="10">
        <f>VLOOKUP(B44,'TEI actuel'!$A$3:$D$90,4,FALSE)</f>
        <v>8.3138999999999991E-2</v>
      </c>
      <c r="L44" s="5">
        <f t="shared" si="4"/>
        <v>0.10848099999999999</v>
      </c>
      <c r="M44" s="6">
        <f t="shared" si="2"/>
        <v>6.3162816630176106E-4</v>
      </c>
      <c r="N44" s="6" t="s">
        <v>122</v>
      </c>
      <c r="O44" s="6">
        <f>VLOOKUP(N44,'europe ratio'!$U$12:$V$76,2,FALSE)</f>
        <v>7.4451021723721334E-4</v>
      </c>
      <c r="P44"/>
    </row>
    <row r="45" spans="1:16" ht="12" customHeight="1">
      <c r="A45" s="53" t="s">
        <v>39</v>
      </c>
      <c r="B45" s="79" t="str">
        <f t="shared" si="6"/>
        <v>55</v>
      </c>
      <c r="C45" s="54">
        <f>'proposé final (RAS)'!C43</f>
        <v>0.28228399999999998</v>
      </c>
      <c r="D45" s="54">
        <f>'proposé final (RAS)'!D43</f>
        <v>0.27033200000000002</v>
      </c>
      <c r="E45" s="54">
        <f>'proposé final (RAS)'!E43</f>
        <v>0.93837400000000004</v>
      </c>
      <c r="F45" s="54">
        <f t="shared" si="3"/>
        <v>1.49099</v>
      </c>
      <c r="G45" s="55">
        <f t="shared" si="1"/>
        <v>8.6808672157455084E-3</v>
      </c>
      <c r="H45" s="6" t="s">
        <v>123</v>
      </c>
      <c r="I45" s="8">
        <f>'TEI actuel'!B51+'TEI actuel'!B52</f>
        <v>4.3103999999999996E-2</v>
      </c>
      <c r="J45" s="8">
        <f>'TEI actuel'!C51+'TEI actuel'!C52</f>
        <v>0.104806</v>
      </c>
      <c r="K45" s="8">
        <f>'TEI actuel'!D51+'TEI actuel'!D52</f>
        <v>0.24677399999999999</v>
      </c>
      <c r="L45" s="5">
        <f t="shared" si="4"/>
        <v>0.39468399999999998</v>
      </c>
      <c r="M45" s="6">
        <f t="shared" si="2"/>
        <v>2.2980386536687923E-3</v>
      </c>
      <c r="N45" s="6" t="s">
        <v>123</v>
      </c>
      <c r="O45" s="6">
        <f>VLOOKUP(N45,'europe ratio'!$U$12:$V$76,2,FALSE)</f>
        <v>4.7696300599259327E-3</v>
      </c>
      <c r="P45"/>
    </row>
    <row r="46" spans="1:16" ht="12" customHeight="1">
      <c r="A46" s="53" t="s">
        <v>163</v>
      </c>
      <c r="B46" s="79" t="str">
        <f t="shared" si="6"/>
        <v>58</v>
      </c>
      <c r="C46" s="54">
        <f>'proposé final (RAS)'!C44</f>
        <v>0</v>
      </c>
      <c r="D46" s="54">
        <f>'proposé final (RAS)'!D44</f>
        <v>0</v>
      </c>
      <c r="E46" s="54">
        <f>'proposé final (RAS)'!E44</f>
        <v>0</v>
      </c>
      <c r="F46" s="54">
        <f t="shared" si="3"/>
        <v>0</v>
      </c>
      <c r="G46" s="55">
        <f t="shared" si="1"/>
        <v>0</v>
      </c>
      <c r="H46" s="6" t="s">
        <v>125</v>
      </c>
      <c r="I46" s="10">
        <f>VLOOKUP(B46,'TEI actuel'!$A$3:$B$90,2,FALSE)</f>
        <v>2.6999999999999999E-5</v>
      </c>
      <c r="J46" s="10">
        <f>VLOOKUP(B46,'TEI actuel'!$A$3:$C$90,3,FALSE)</f>
        <v>1.66E-4</v>
      </c>
      <c r="K46" s="10">
        <f>VLOOKUP(B46,'TEI actuel'!$A$3:$D$90,4,FALSE)</f>
        <v>8.3099999999999992E-4</v>
      </c>
      <c r="L46" s="5">
        <f t="shared" si="4"/>
        <v>1.024E-3</v>
      </c>
      <c r="M46" s="6">
        <f t="shared" si="2"/>
        <v>5.9622168148616193E-6</v>
      </c>
      <c r="N46" s="6" t="s">
        <v>125</v>
      </c>
      <c r="O46" s="6">
        <f>VLOOKUP(N46,'europe ratio'!$U$12:$V$76,2,FALSE)</f>
        <v>7.8168066425631367E-4</v>
      </c>
      <c r="P46"/>
    </row>
    <row r="47" spans="1:16" ht="12" customHeight="1">
      <c r="A47" s="53" t="s">
        <v>40</v>
      </c>
      <c r="B47" s="79" t="str">
        <f t="shared" si="6"/>
        <v>59</v>
      </c>
      <c r="C47" s="54">
        <f>'proposé final (RAS)'!C45</f>
        <v>2.1663000000000002E-2</v>
      </c>
      <c r="D47" s="54">
        <f>'proposé final (RAS)'!D45</f>
        <v>9.8320000000000005E-3</v>
      </c>
      <c r="E47" s="54">
        <f>'proposé final (RAS)'!E45</f>
        <v>4.1751000000000003E-2</v>
      </c>
      <c r="F47" s="54">
        <f t="shared" si="3"/>
        <v>7.3246000000000006E-2</v>
      </c>
      <c r="G47" s="55">
        <f t="shared" si="1"/>
        <v>4.264541010231427E-4</v>
      </c>
      <c r="H47" s="6" t="s">
        <v>126</v>
      </c>
      <c r="I47" s="10">
        <f>VLOOKUP(B47,'TEI actuel'!$A$3:$B$90,2,FALSE)</f>
        <v>7.4589999999999995E-3</v>
      </c>
      <c r="J47" s="10">
        <f>VLOOKUP(B47,'TEI actuel'!$A$3:$C$90,3,FALSE)</f>
        <v>4.7229999999999998E-3</v>
      </c>
      <c r="K47" s="10">
        <f>VLOOKUP(B47,'TEI actuel'!$A$3:$D$90,4,FALSE)</f>
        <v>2.7657000000000001E-2</v>
      </c>
      <c r="L47" s="5">
        <f t="shared" si="4"/>
        <v>3.9838999999999999E-2</v>
      </c>
      <c r="M47" s="6">
        <f t="shared" si="2"/>
        <v>2.3196167547585164E-4</v>
      </c>
      <c r="N47" s="6" t="s">
        <v>126</v>
      </c>
      <c r="O47" s="6">
        <f>VLOOKUP(N47,'europe ratio'!$U$12:$V$76,2,FALSE)</f>
        <v>3.7639195629267478E-4</v>
      </c>
      <c r="P47"/>
    </row>
    <row r="48" spans="1:16" s="49" customFormat="1" ht="12" customHeight="1">
      <c r="A48" s="83" t="s">
        <v>164</v>
      </c>
      <c r="B48" s="84" t="str">
        <f t="shared" si="6"/>
        <v>60</v>
      </c>
      <c r="C48" s="54">
        <f>'proposé final (RAS)'!C46</f>
        <v>2.7690000000000002E-3</v>
      </c>
      <c r="D48" s="54">
        <f>'proposé final (RAS)'!D46</f>
        <v>0</v>
      </c>
      <c r="E48" s="54">
        <f>'proposé final (RAS)'!E46</f>
        <v>0</v>
      </c>
      <c r="F48" s="58">
        <f t="shared" si="3"/>
        <v>2.7690000000000002E-3</v>
      </c>
      <c r="G48" s="85">
        <f t="shared" si="1"/>
        <v>1.6121718670413155E-5</v>
      </c>
      <c r="H48" s="86" t="s">
        <v>127</v>
      </c>
      <c r="I48" s="8"/>
      <c r="J48" s="8"/>
      <c r="K48" s="8"/>
      <c r="L48" s="47">
        <f t="shared" si="4"/>
        <v>0</v>
      </c>
      <c r="M48" s="86">
        <f t="shared" si="2"/>
        <v>0</v>
      </c>
      <c r="N48" s="86" t="s">
        <v>127</v>
      </c>
      <c r="O48" s="15"/>
      <c r="P48" s="15"/>
    </row>
    <row r="49" spans="1:16" ht="12" customHeight="1">
      <c r="A49" s="53" t="s">
        <v>41</v>
      </c>
      <c r="B49" s="79" t="str">
        <f>MID(A49:A112,7,2)</f>
        <v>61</v>
      </c>
      <c r="C49" s="54">
        <f>'proposé final (RAS)'!C47</f>
        <v>0.126745</v>
      </c>
      <c r="D49" s="54">
        <f>'proposé final (RAS)'!D47</f>
        <v>0.117996</v>
      </c>
      <c r="E49" s="54">
        <f>'proposé final (RAS)'!E47</f>
        <v>0.63889200000000002</v>
      </c>
      <c r="F49" s="54">
        <f t="shared" si="3"/>
        <v>0.883633</v>
      </c>
      <c r="G49" s="55">
        <f t="shared" si="1"/>
        <v>5.1447030097122384E-3</v>
      </c>
      <c r="H49" s="6" t="s">
        <v>128</v>
      </c>
      <c r="I49" s="10">
        <f>VLOOKUP(B49,'TEI actuel'!$A$3:$B$90,2,FALSE)</f>
        <v>6.3667000000000001E-2</v>
      </c>
      <c r="J49" s="10">
        <f>VLOOKUP(B49,'TEI actuel'!$A$3:$C$90,3,FALSE)</f>
        <v>6.7986999999999992E-2</v>
      </c>
      <c r="K49" s="10">
        <f>VLOOKUP(B49,'TEI actuel'!$A$3:$D$90,4,FALSE)</f>
        <v>0.37970199999999998</v>
      </c>
      <c r="L49" s="5">
        <f t="shared" si="4"/>
        <v>0.51135599999999992</v>
      </c>
      <c r="M49" s="6">
        <f t="shared" si="2"/>
        <v>2.9773587320120879E-3</v>
      </c>
      <c r="N49" s="6" t="s">
        <v>128</v>
      </c>
      <c r="O49" s="6">
        <f>VLOOKUP(N49,'europe ratio'!$U$12:$V$76,2,FALSE)</f>
        <v>3.1384319596567461E-3</v>
      </c>
      <c r="P49"/>
    </row>
    <row r="50" spans="1:16" ht="12" customHeight="1">
      <c r="A50" s="53" t="s">
        <v>42</v>
      </c>
      <c r="B50" s="79" t="str">
        <f>MID(A50:A113,7,2)</f>
        <v>62</v>
      </c>
      <c r="C50" s="54">
        <f>'proposé final (RAS)'!C48</f>
        <v>3.2684999999999999E-2</v>
      </c>
      <c r="D50" s="54">
        <f>'proposé final (RAS)'!D48</f>
        <v>3.9557000000000002E-2</v>
      </c>
      <c r="E50" s="54">
        <f>'proposé final (RAS)'!E48</f>
        <v>3.4997E-2</v>
      </c>
      <c r="F50" s="54">
        <f t="shared" si="3"/>
        <v>0.107239</v>
      </c>
      <c r="G50" s="55">
        <f t="shared" si="1"/>
        <v>6.2436872101713124E-4</v>
      </c>
      <c r="H50" s="6" t="s">
        <v>129</v>
      </c>
      <c r="I50" s="10">
        <f>VLOOKUP(B50,'TEI actuel'!$A$3:$B$90,2,FALSE)</f>
        <v>5.9810000000000002E-2</v>
      </c>
      <c r="J50" s="10">
        <f>VLOOKUP(B50,'TEI actuel'!$A$3:$C$90,3,FALSE)</f>
        <v>9.9451999999999999E-2</v>
      </c>
      <c r="K50" s="10">
        <f>VLOOKUP(B50,'TEI actuel'!$A$3:$D$90,4,FALSE)</f>
        <v>0.355103</v>
      </c>
      <c r="L50" s="5">
        <f t="shared" si="4"/>
        <v>0.51436499999999996</v>
      </c>
      <c r="M50" s="6">
        <f t="shared" si="2"/>
        <v>2.9948785663831026E-3</v>
      </c>
      <c r="N50" s="6" t="s">
        <v>129</v>
      </c>
      <c r="O50" s="6">
        <f>VLOOKUP(N50,'europe ratio'!$U$12:$V$76,2,FALSE)</f>
        <v>6.4104949237019865E-3</v>
      </c>
      <c r="P50"/>
    </row>
    <row r="51" spans="1:16" ht="12" customHeight="1">
      <c r="A51" s="53" t="s">
        <v>43</v>
      </c>
      <c r="B51" s="79" t="str">
        <f>MID(A51:A114,7,2)</f>
        <v>63</v>
      </c>
      <c r="C51" s="54">
        <f>'proposé final (RAS)'!C49</f>
        <v>1.6403000000000001E-2</v>
      </c>
      <c r="D51" s="54">
        <f>'proposé final (RAS)'!D49</f>
        <v>9.9260000000000008E-3</v>
      </c>
      <c r="E51" s="54">
        <f>'proposé final (RAS)'!E49</f>
        <v>4.2153000000000003E-2</v>
      </c>
      <c r="F51" s="54">
        <f t="shared" si="3"/>
        <v>6.8482000000000001E-2</v>
      </c>
      <c r="G51" s="55">
        <f t="shared" si="1"/>
        <v>3.9871705958368861E-4</v>
      </c>
      <c r="H51" s="6" t="s">
        <v>130</v>
      </c>
      <c r="I51" s="10">
        <f>VLOOKUP(B51,'TEI actuel'!$A$3:$B$90,2,FALSE)</f>
        <v>3.1049E-2</v>
      </c>
      <c r="J51" s="10">
        <f>VLOOKUP(B51,'TEI actuel'!$A$3:$C$90,3,FALSE)</f>
        <v>3.9725000000000003E-2</v>
      </c>
      <c r="K51" s="10">
        <f>VLOOKUP(B51,'TEI actuel'!$A$3:$D$90,4,FALSE)</f>
        <v>0.17890799999999998</v>
      </c>
      <c r="L51" s="5">
        <f t="shared" si="4"/>
        <v>0.24968199999999999</v>
      </c>
      <c r="M51" s="6">
        <f t="shared" si="2"/>
        <v>1.4537677917658973E-3</v>
      </c>
      <c r="N51" s="6" t="s">
        <v>130</v>
      </c>
      <c r="O51"/>
      <c r="P51"/>
    </row>
    <row r="52" spans="1:16" ht="12" customHeight="1">
      <c r="A52" s="53"/>
      <c r="B52" s="79"/>
      <c r="C52" s="54"/>
      <c r="D52" s="54"/>
      <c r="E52" s="54"/>
      <c r="F52" s="54"/>
      <c r="G52" s="55"/>
      <c r="H52" s="6"/>
      <c r="J52" s="10"/>
      <c r="K52" s="10"/>
      <c r="L52" s="5"/>
      <c r="M52" s="6"/>
      <c r="N52" s="6"/>
      <c r="O52"/>
      <c r="P52"/>
    </row>
    <row r="53" spans="1:16" ht="12" customHeight="1">
      <c r="A53" s="53" t="s">
        <v>44</v>
      </c>
      <c r="B53" s="79" t="str">
        <f t="shared" ref="B53:B62" si="7">MID(A53:A115,7,2)</f>
        <v>68</v>
      </c>
      <c r="C53" s="54">
        <f>'proposé final (RAS)'!C50</f>
        <v>0.52572600000000003</v>
      </c>
      <c r="D53" s="54">
        <f>'proposé final (RAS)'!D50</f>
        <v>0.96290799999999999</v>
      </c>
      <c r="E53" s="54">
        <f>'proposé final (RAS)'!E50</f>
        <v>2.7823009999999999</v>
      </c>
      <c r="F53" s="54">
        <f t="shared" si="3"/>
        <v>4.2709349999999997</v>
      </c>
      <c r="G53" s="55">
        <f t="shared" si="1"/>
        <v>2.4866310050422898E-2</v>
      </c>
      <c r="H53" s="6" t="s">
        <v>134</v>
      </c>
      <c r="I53" s="10">
        <f>VLOOKUP(B53,'TEI actuel'!$A$3:$B$90,2,FALSE)</f>
        <v>0.231629</v>
      </c>
      <c r="J53" s="10">
        <f>VLOOKUP(B53,'TEI actuel'!$A$3:$C$90,3,FALSE)</f>
        <v>6.0816000000000002E-2</v>
      </c>
      <c r="K53" s="10">
        <f>VLOOKUP(B53,'TEI actuel'!$A$3:$D$90,4,FALSE)</f>
        <v>0.455683</v>
      </c>
      <c r="L53" s="5">
        <f t="shared" si="4"/>
        <v>0.74812800000000002</v>
      </c>
      <c r="M53" s="6">
        <f t="shared" si="2"/>
        <v>4.355958341082807E-3</v>
      </c>
      <c r="N53" s="6" t="s">
        <v>134</v>
      </c>
      <c r="O53" s="6">
        <f>VLOOKUP(N53,'europe ratio'!$U$12:$V$76,2,FALSE)</f>
        <v>2.5506334389162909E-2</v>
      </c>
      <c r="P53"/>
    </row>
    <row r="54" spans="1:16" ht="12" customHeight="1">
      <c r="A54" s="53" t="s">
        <v>45</v>
      </c>
      <c r="B54" s="79" t="str">
        <f t="shared" si="7"/>
        <v>69</v>
      </c>
      <c r="C54" s="54">
        <f>'proposé final (RAS)'!C51</f>
        <v>0.249782</v>
      </c>
      <c r="D54" s="54">
        <f>'proposé final (RAS)'!D51</f>
        <v>0.21762699999999999</v>
      </c>
      <c r="E54" s="54">
        <f>'proposé final (RAS)'!E51</f>
        <v>0.344918</v>
      </c>
      <c r="F54" s="54">
        <f t="shared" si="3"/>
        <v>0.81232700000000002</v>
      </c>
      <c r="G54" s="55">
        <f t="shared" si="1"/>
        <v>4.7295440095271608E-3</v>
      </c>
      <c r="H54" s="6" t="s">
        <v>135</v>
      </c>
      <c r="I54" s="10">
        <f>VLOOKUP(B54,'TEI actuel'!$A$3:$B$90,2,FALSE)</f>
        <v>0.18531600000000001</v>
      </c>
      <c r="J54" s="10">
        <f>VLOOKUP(B54,'TEI actuel'!$A$3:$C$90,3,FALSE)</f>
        <v>0.17429599999999998</v>
      </c>
      <c r="K54" s="10">
        <f>VLOOKUP(B54,'TEI actuel'!$A$3:$D$90,4,FALSE)</f>
        <v>1.1218810000000001</v>
      </c>
      <c r="L54" s="5">
        <f t="shared" si="4"/>
        <v>1.4814930000000002</v>
      </c>
      <c r="M54" s="6">
        <f t="shared" si="2"/>
        <v>8.6259594489255728E-3</v>
      </c>
      <c r="N54" s="6" t="s">
        <v>135</v>
      </c>
      <c r="O54" s="6">
        <f>VLOOKUP(N54,'europe ratio'!$U$12:$V$76,2,FALSE)</f>
        <v>2.5990736190870674E-2</v>
      </c>
      <c r="P54"/>
    </row>
    <row r="55" spans="1:16" ht="12" customHeight="1">
      <c r="A55" s="53" t="s">
        <v>46</v>
      </c>
      <c r="B55" s="79" t="str">
        <f t="shared" si="7"/>
        <v>70</v>
      </c>
      <c r="C55" s="54">
        <f>'proposé final (RAS)'!C52</f>
        <v>1.554379</v>
      </c>
      <c r="D55" s="54">
        <f>'proposé final (RAS)'!D52</f>
        <v>0.96260199999999996</v>
      </c>
      <c r="E55" s="54">
        <f>'proposé final (RAS)'!E52</f>
        <v>1.7805949999999999</v>
      </c>
      <c r="F55" s="54">
        <f t="shared" si="3"/>
        <v>4.2975759999999994</v>
      </c>
      <c r="G55" s="55">
        <f t="shared" si="1"/>
        <v>2.5021419731570776E-2</v>
      </c>
      <c r="H55" s="6" t="s">
        <v>136</v>
      </c>
      <c r="I55" s="10">
        <f>VLOOKUP(B55,'TEI actuel'!$A$3:$B$90,2,FALSE)</f>
        <v>0.79348099999999999</v>
      </c>
      <c r="J55" s="10">
        <f>VLOOKUP(B55,'TEI actuel'!$A$3:$C$90,3,FALSE)</f>
        <v>0.899756</v>
      </c>
      <c r="K55" s="10">
        <f>VLOOKUP(B55,'TEI actuel'!$A$3:$D$90,4,FALSE)</f>
        <v>5.8340269999999999</v>
      </c>
      <c r="L55" s="5">
        <f t="shared" si="4"/>
        <v>7.5272639999999997</v>
      </c>
      <c r="M55" s="6">
        <f t="shared" si="2"/>
        <v>4.3827324209670442E-2</v>
      </c>
      <c r="N55" s="6" t="s">
        <v>136</v>
      </c>
      <c r="O55" s="6"/>
      <c r="P55"/>
    </row>
    <row r="56" spans="1:16" ht="12" customHeight="1">
      <c r="A56" s="53" t="s">
        <v>47</v>
      </c>
      <c r="B56" s="79" t="str">
        <f t="shared" si="7"/>
        <v>71</v>
      </c>
      <c r="C56" s="54">
        <f>'proposé final (RAS)'!C53</f>
        <v>1.9562360000000001</v>
      </c>
      <c r="D56" s="54">
        <f>'proposé final (RAS)'!D53</f>
        <v>1.9502429999999999</v>
      </c>
      <c r="E56" s="54">
        <f>'proposé final (RAS)'!E53</f>
        <v>4.2939059999999998</v>
      </c>
      <c r="F56" s="54">
        <f t="shared" si="3"/>
        <v>8.2003850000000007</v>
      </c>
      <c r="G56" s="55">
        <f t="shared" si="1"/>
        <v>4.7744420353584685E-2</v>
      </c>
      <c r="H56" s="6" t="s">
        <v>137</v>
      </c>
      <c r="I56" s="10">
        <f>VLOOKUP(B56,'TEI actuel'!$A$3:$B$90,2,FALSE)</f>
        <v>1.1251089999999999</v>
      </c>
      <c r="J56" s="10">
        <f>VLOOKUP(B56,'TEI actuel'!$A$3:$C$90,3,FALSE)</f>
        <v>0.84423500000000007</v>
      </c>
      <c r="K56" s="10">
        <f>VLOOKUP(B56,'TEI actuel'!$A$3:$D$90,4,FALSE)</f>
        <v>4.5082619999999993</v>
      </c>
      <c r="L56" s="5">
        <f t="shared" si="4"/>
        <v>6.4776059999999998</v>
      </c>
      <c r="M56" s="6">
        <f t="shared" si="2"/>
        <v>3.7715714270750503E-2</v>
      </c>
      <c r="N56" s="6" t="s">
        <v>137</v>
      </c>
      <c r="O56" s="6">
        <f>VLOOKUP(N56,'europe ratio'!$U$12:$V$76,2,FALSE)</f>
        <v>4.2240537408045155E-2</v>
      </c>
      <c r="P56"/>
    </row>
    <row r="57" spans="1:16" ht="12" customHeight="1">
      <c r="A57" s="53" t="s">
        <v>48</v>
      </c>
      <c r="B57" s="79" t="str">
        <f t="shared" si="7"/>
        <v>73</v>
      </c>
      <c r="C57" s="54">
        <f>'proposé final (RAS)'!C54</f>
        <v>4.7639000000000001E-2</v>
      </c>
      <c r="D57" s="54">
        <f>'proposé final (RAS)'!D54</f>
        <v>8.9048000000000002E-2</v>
      </c>
      <c r="E57" s="54">
        <f>'proposé final (RAS)'!E54</f>
        <v>9.9442000000000003E-2</v>
      </c>
      <c r="F57" s="54">
        <f t="shared" si="3"/>
        <v>0.23612900000000001</v>
      </c>
      <c r="G57" s="55">
        <f t="shared" si="1"/>
        <v>1.374794260717222E-3</v>
      </c>
      <c r="H57" s="6" t="s">
        <v>139</v>
      </c>
      <c r="I57" s="10">
        <f>VLOOKUP(B57,'TEI actuel'!$A$3:$B$90,2,FALSE)</f>
        <v>3.9465E-2</v>
      </c>
      <c r="J57" s="10">
        <f>VLOOKUP(B57,'TEI actuel'!$A$3:$C$90,3,FALSE)</f>
        <v>3.3581E-2</v>
      </c>
      <c r="K57" s="10">
        <f>VLOOKUP(B57,'TEI actuel'!$A$3:$D$90,4,FALSE)</f>
        <v>0.25182199999999999</v>
      </c>
      <c r="L57" s="5">
        <f t="shared" si="4"/>
        <v>0.32486799999999999</v>
      </c>
      <c r="M57" s="6">
        <f t="shared" si="2"/>
        <v>1.8915365744242819E-3</v>
      </c>
      <c r="N57" s="6" t="s">
        <v>139</v>
      </c>
      <c r="O57" s="6">
        <f>VLOOKUP(N57,'europe ratio'!$U$12:$V$76,2,FALSE)</f>
        <v>2.8615502504863626E-3</v>
      </c>
      <c r="P57"/>
    </row>
    <row r="58" spans="1:16" ht="12" customHeight="1">
      <c r="A58" s="53" t="s">
        <v>49</v>
      </c>
      <c r="B58" s="79" t="str">
        <f t="shared" si="7"/>
        <v>74</v>
      </c>
      <c r="C58" s="54">
        <f>'proposé final (RAS)'!C55</f>
        <v>0</v>
      </c>
      <c r="D58" s="54">
        <f>'proposé final (RAS)'!D55</f>
        <v>0</v>
      </c>
      <c r="E58" s="54">
        <f>'proposé final (RAS)'!E55</f>
        <v>0</v>
      </c>
      <c r="F58" s="54">
        <f t="shared" si="3"/>
        <v>0</v>
      </c>
      <c r="G58" s="55">
        <f t="shared" si="1"/>
        <v>0</v>
      </c>
      <c r="H58" s="6" t="s">
        <v>140</v>
      </c>
      <c r="I58" s="10">
        <f>VLOOKUP(B58,'TEI actuel'!$A$3:$B$90,2,FALSE)</f>
        <v>4.1478000000000001E-2</v>
      </c>
      <c r="J58" s="10">
        <f>VLOOKUP(B58,'TEI actuel'!$A$3:$C$90,3,FALSE)</f>
        <v>3.2591000000000002E-2</v>
      </c>
      <c r="K58" s="10">
        <f>VLOOKUP(B58,'TEI actuel'!$A$3:$D$90,4,FALSE)</f>
        <v>0.25540600000000002</v>
      </c>
      <c r="L58" s="5">
        <f t="shared" si="4"/>
        <v>0.32947500000000002</v>
      </c>
      <c r="M58" s="6">
        <f t="shared" si="2"/>
        <v>1.9183607276138011E-3</v>
      </c>
      <c r="N58" s="6" t="s">
        <v>140</v>
      </c>
      <c r="O58" s="6">
        <f>VLOOKUP(N58,'europe ratio'!$U$12:$V$76,2,FALSE)</f>
        <v>4.1038376062796887E-3</v>
      </c>
      <c r="P58"/>
    </row>
    <row r="59" spans="1:16" ht="12" customHeight="1">
      <c r="A59" s="53" t="s">
        <v>50</v>
      </c>
      <c r="B59" s="79" t="str">
        <f t="shared" si="7"/>
        <v>75</v>
      </c>
      <c r="C59" s="54">
        <f>'proposé final (RAS)'!C56</f>
        <v>0</v>
      </c>
      <c r="D59" s="54">
        <f>'proposé final (RAS)'!D56</f>
        <v>0</v>
      </c>
      <c r="E59" s="54">
        <f>'proposé final (RAS)'!E56</f>
        <v>0</v>
      </c>
      <c r="F59" s="54">
        <f t="shared" si="3"/>
        <v>0</v>
      </c>
      <c r="G59" s="55">
        <f t="shared" si="1"/>
        <v>0</v>
      </c>
      <c r="H59" s="6" t="s">
        <v>141</v>
      </c>
      <c r="I59" s="10">
        <f>VLOOKUP(B59,'TEI actuel'!$A$3:$B$90,2,FALSE)</f>
        <v>0</v>
      </c>
      <c r="J59" s="10">
        <f>VLOOKUP(B59,'TEI actuel'!$A$3:$C$90,3,FALSE)</f>
        <v>0</v>
      </c>
      <c r="K59" s="10">
        <f>VLOOKUP(B59,'TEI actuel'!$A$3:$D$90,4,FALSE)</f>
        <v>0</v>
      </c>
      <c r="L59" s="5">
        <f t="shared" si="4"/>
        <v>0</v>
      </c>
      <c r="M59" s="6">
        <f t="shared" si="2"/>
        <v>0</v>
      </c>
      <c r="N59" s="6" t="s">
        <v>141</v>
      </c>
      <c r="O59"/>
      <c r="P59"/>
    </row>
    <row r="60" spans="1:16" ht="12" customHeight="1">
      <c r="A60" s="53" t="s">
        <v>51</v>
      </c>
      <c r="B60" s="79" t="str">
        <f t="shared" si="7"/>
        <v>77</v>
      </c>
      <c r="C60" s="54">
        <f>'proposé final (RAS)'!C57</f>
        <v>0.61803200000000003</v>
      </c>
      <c r="D60" s="54">
        <f>'proposé final (RAS)'!D57</f>
        <v>0.67005000000000003</v>
      </c>
      <c r="E60" s="54">
        <f>'proposé final (RAS)'!E57</f>
        <v>3.1092580000000001</v>
      </c>
      <c r="F60" s="54">
        <f t="shared" si="3"/>
        <v>4.3973399999999998</v>
      </c>
      <c r="G60" s="55">
        <f t="shared" si="1"/>
        <v>2.56022673810598E-2</v>
      </c>
      <c r="H60" s="6" t="s">
        <v>142</v>
      </c>
      <c r="I60" s="10">
        <f>VLOOKUP(B60,'TEI actuel'!$A$3:$B$90,2,FALSE)</f>
        <v>0.37557999999999997</v>
      </c>
      <c r="J60" s="10">
        <f>VLOOKUP(B60,'TEI actuel'!$A$3:$C$90,3,FALSE)</f>
        <v>0.42973500000000003</v>
      </c>
      <c r="K60" s="10">
        <f>VLOOKUP(B60,'TEI actuel'!$A$3:$D$90,4,FALSE)</f>
        <v>2.5527100000000003</v>
      </c>
      <c r="L60" s="5">
        <f t="shared" si="4"/>
        <v>3.3580250000000005</v>
      </c>
      <c r="M60" s="6">
        <f t="shared" si="2"/>
        <v>1.9552024530982124E-2</v>
      </c>
      <c r="N60" s="6" t="s">
        <v>142</v>
      </c>
      <c r="O60" s="6">
        <f>VLOOKUP(N60,'europe ratio'!$U$12:$V$76,2,FALSE)</f>
        <v>2.5176290187016111E-2</v>
      </c>
      <c r="P60"/>
    </row>
    <row r="61" spans="1:16" ht="12" customHeight="1">
      <c r="A61" s="53" t="s">
        <v>52</v>
      </c>
      <c r="B61" s="79" t="str">
        <f t="shared" si="7"/>
        <v>78</v>
      </c>
      <c r="C61" s="54">
        <f>'proposé final (RAS)'!C58</f>
        <v>1.3788419999999999</v>
      </c>
      <c r="D61" s="54">
        <f>'proposé final (RAS)'!D58</f>
        <v>2.937236</v>
      </c>
      <c r="E61" s="54">
        <f>'proposé final (RAS)'!E58</f>
        <v>3.3789440000000002</v>
      </c>
      <c r="F61" s="54">
        <f t="shared" si="3"/>
        <v>7.6950219999999998</v>
      </c>
      <c r="G61" s="55">
        <f t="shared" si="1"/>
        <v>4.4802087340787278E-2</v>
      </c>
      <c r="H61" s="6" t="s">
        <v>143</v>
      </c>
      <c r="I61" s="10">
        <f>VLOOKUP(B61,'TEI actuel'!$A$3:$B$90,2,FALSE)</f>
        <v>1.1830000000000001</v>
      </c>
      <c r="J61" s="10">
        <f>VLOOKUP(B61,'TEI actuel'!$A$3:$C$90,3,FALSE)</f>
        <v>1.018</v>
      </c>
      <c r="K61" s="10">
        <f>VLOOKUP(B61,'TEI actuel'!$A$3:$D$90,4,FALSE)</f>
        <v>5.3588000000000005</v>
      </c>
      <c r="L61" s="5">
        <f t="shared" si="4"/>
        <v>7.559800000000001</v>
      </c>
      <c r="M61" s="6">
        <f t="shared" si="2"/>
        <v>4.4016764332998906E-2</v>
      </c>
      <c r="N61" s="6" t="s">
        <v>143</v>
      </c>
      <c r="O61" s="6">
        <f>VLOOKUP(N61,'europe ratio'!$U$12:$V$76,2,FALSE)</f>
        <v>1.5808076246761883E-2</v>
      </c>
      <c r="P61"/>
    </row>
    <row r="62" spans="1:16" s="49" customFormat="1" ht="12" customHeight="1">
      <c r="A62" s="83" t="s">
        <v>165</v>
      </c>
      <c r="B62" s="84" t="str">
        <f t="shared" si="7"/>
        <v>79</v>
      </c>
      <c r="C62" s="54">
        <f>'proposé final (RAS)'!C59</f>
        <v>0</v>
      </c>
      <c r="D62" s="54">
        <f>'proposé final (RAS)'!D59</f>
        <v>0</v>
      </c>
      <c r="E62" s="54">
        <f>'proposé final (RAS)'!E59</f>
        <v>0</v>
      </c>
      <c r="F62" s="58">
        <f t="shared" si="3"/>
        <v>0</v>
      </c>
      <c r="G62" s="85">
        <f t="shared" si="1"/>
        <v>0</v>
      </c>
      <c r="H62" s="86" t="s">
        <v>144</v>
      </c>
      <c r="I62" s="8"/>
      <c r="J62" s="8"/>
      <c r="K62" s="8"/>
      <c r="L62" s="47">
        <f t="shared" si="4"/>
        <v>0</v>
      </c>
      <c r="M62" s="86">
        <f t="shared" si="2"/>
        <v>0</v>
      </c>
      <c r="N62" s="86" t="s">
        <v>144</v>
      </c>
      <c r="O62" s="86">
        <f>VLOOKUP(N62,'europe ratio'!$U$12:$V$76,2,FALSE)</f>
        <v>3.0476189759038284E-4</v>
      </c>
      <c r="P62" s="15"/>
    </row>
    <row r="63" spans="1:16" ht="12" customHeight="1">
      <c r="A63" s="53" t="s">
        <v>53</v>
      </c>
      <c r="B63" s="79" t="str">
        <f t="shared" ref="B63:B74" si="8">MID(A63:A124,7,2)</f>
        <v>80</v>
      </c>
      <c r="C63" s="54">
        <f>'proposé final (RAS)'!C60</f>
        <v>5.0279999999999998E-2</v>
      </c>
      <c r="D63" s="54">
        <f>'proposé final (RAS)'!D60</f>
        <v>2.0284E-2</v>
      </c>
      <c r="E63" s="54">
        <f>'proposé final (RAS)'!E60</f>
        <v>5.3837000000000003E-2</v>
      </c>
      <c r="F63" s="54">
        <f t="shared" si="3"/>
        <v>0.12440100000000001</v>
      </c>
      <c r="G63" s="55">
        <f t="shared" si="1"/>
        <v>7.2428960791551722E-4</v>
      </c>
      <c r="H63" s="6" t="s">
        <v>145</v>
      </c>
      <c r="I63" s="10">
        <f>VLOOKUP(B63,'TEI actuel'!$A$3:$B$90,2,FALSE)</f>
        <v>4.0797E-2</v>
      </c>
      <c r="J63" s="10">
        <f>VLOOKUP(B63,'TEI actuel'!$A$3:$C$90,3,FALSE)</f>
        <v>3.2743000000000001E-2</v>
      </c>
      <c r="K63" s="10">
        <f>VLOOKUP(B63,'TEI actuel'!$A$3:$D$90,4,FALSE)</f>
        <v>0.25103900000000001</v>
      </c>
      <c r="L63" s="5">
        <f t="shared" si="4"/>
        <v>0.32457900000000001</v>
      </c>
      <c r="M63" s="6">
        <f t="shared" si="2"/>
        <v>1.889853878467744E-3</v>
      </c>
      <c r="N63" s="6" t="s">
        <v>145</v>
      </c>
      <c r="O63" s="6">
        <f>VLOOKUP(N63,'europe ratio'!$U$12:$V$76,2,FALSE)</f>
        <v>1.6135927307820951E-2</v>
      </c>
      <c r="P63"/>
    </row>
    <row r="64" spans="1:16" ht="12" customHeight="1">
      <c r="A64" s="53" t="s">
        <v>54</v>
      </c>
      <c r="B64" s="79" t="str">
        <f t="shared" si="8"/>
        <v>81</v>
      </c>
      <c r="C64" s="54">
        <f>'proposé final (RAS)'!C61</f>
        <v>1.1668480000000001</v>
      </c>
      <c r="D64" s="54">
        <f>'proposé final (RAS)'!D61</f>
        <v>0.35766300000000001</v>
      </c>
      <c r="E64" s="54">
        <f>'proposé final (RAS)'!E61</f>
        <v>0.72104400000000002</v>
      </c>
      <c r="F64" s="54">
        <f t="shared" si="3"/>
        <v>2.2455550000000004</v>
      </c>
      <c r="G64" s="55">
        <f t="shared" si="1"/>
        <v>1.307410833114468E-2</v>
      </c>
      <c r="H64" s="6" t="s">
        <v>146</v>
      </c>
      <c r="I64" s="10">
        <f>VLOOKUP(B64,'TEI actuel'!$A$3:$B$90,2,FALSE)</f>
        <v>0.34007199999999999</v>
      </c>
      <c r="J64" s="10">
        <f>VLOOKUP(B64,'TEI actuel'!$A$3:$C$90,3,FALSE)</f>
        <v>0.17027699999999998</v>
      </c>
      <c r="K64" s="10">
        <f>VLOOKUP(B64,'TEI actuel'!$A$3:$D$90,4,FALSE)</f>
        <v>0.67563800000000007</v>
      </c>
      <c r="L64" s="5">
        <f t="shared" si="4"/>
        <v>1.1859869999999999</v>
      </c>
      <c r="M64" s="6">
        <f t="shared" si="2"/>
        <v>6.9053824546946169E-3</v>
      </c>
      <c r="N64" s="6" t="s">
        <v>146</v>
      </c>
      <c r="O64"/>
      <c r="P64"/>
    </row>
    <row r="65" spans="1:16" ht="12" customHeight="1">
      <c r="A65" s="53" t="s">
        <v>55</v>
      </c>
      <c r="B65" s="79" t="str">
        <f t="shared" si="8"/>
        <v>82</v>
      </c>
      <c r="C65" s="54">
        <f>'proposé final (RAS)'!C62</f>
        <v>9.2737E-2</v>
      </c>
      <c r="D65" s="54">
        <f>'proposé final (RAS)'!D62</f>
        <v>0.58143699999999998</v>
      </c>
      <c r="E65" s="54">
        <f>'proposé final (RAS)'!E62</f>
        <v>0.238315</v>
      </c>
      <c r="F65" s="54">
        <f t="shared" si="3"/>
        <v>0.91248899999999988</v>
      </c>
      <c r="G65" s="55">
        <f t="shared" si="1"/>
        <v>5.3127089013530618E-3</v>
      </c>
      <c r="H65" s="6" t="s">
        <v>147</v>
      </c>
      <c r="I65" s="10">
        <f>VLOOKUP(B65,'TEI actuel'!$A$3:$B$90,2,FALSE)</f>
        <v>0.15526499999999999</v>
      </c>
      <c r="J65" s="10">
        <f>VLOOKUP(B65,'TEI actuel'!$A$3:$C$90,3,FALSE)</f>
        <v>0.101548</v>
      </c>
      <c r="K65" s="10">
        <f>VLOOKUP(B65,'TEI actuel'!$A$3:$D$90,4,FALSE)</f>
        <v>1.5264980000000001</v>
      </c>
      <c r="L65" s="5">
        <f t="shared" si="4"/>
        <v>1.7833110000000001</v>
      </c>
      <c r="M65" s="6">
        <f t="shared" si="2"/>
        <v>1.0383287920241886E-2</v>
      </c>
      <c r="N65" s="6" t="s">
        <v>147</v>
      </c>
      <c r="O65"/>
      <c r="P65"/>
    </row>
    <row r="66" spans="1:16" ht="12" customHeight="1">
      <c r="A66" s="53" t="s">
        <v>56</v>
      </c>
      <c r="B66" s="79" t="str">
        <f t="shared" si="8"/>
        <v>85</v>
      </c>
      <c r="C66" s="54">
        <f>'proposé final (RAS)'!C63</f>
        <v>8.3338999999999996E-2</v>
      </c>
      <c r="D66" s="54">
        <f>'proposé final (RAS)'!D63</f>
        <v>8.4723000000000007E-2</v>
      </c>
      <c r="E66" s="54">
        <f>'proposé final (RAS)'!E63</f>
        <v>0.42484300000000003</v>
      </c>
      <c r="F66" s="54">
        <f t="shared" si="3"/>
        <v>0.59290500000000002</v>
      </c>
      <c r="G66" s="55">
        <f t="shared" si="1"/>
        <v>3.4520215270066133E-3</v>
      </c>
      <c r="H66" s="6" t="s">
        <v>149</v>
      </c>
      <c r="I66" s="10">
        <f>VLOOKUP(B66,'TEI actuel'!$A$3:$B$90,2,FALSE)</f>
        <v>8.1012000000000001E-2</v>
      </c>
      <c r="J66" s="10">
        <f>VLOOKUP(B66,'TEI actuel'!$A$3:$C$90,3,FALSE)</f>
        <v>0.109221</v>
      </c>
      <c r="K66" s="10">
        <f>VLOOKUP(B66,'TEI actuel'!$A$3:$D$90,4,FALSE)</f>
        <v>0.59349600000000002</v>
      </c>
      <c r="L66" s="5">
        <f t="shared" si="4"/>
        <v>0.78372900000000001</v>
      </c>
      <c r="M66" s="6">
        <f t="shared" si="2"/>
        <v>4.5632443575143386E-3</v>
      </c>
      <c r="N66" s="6" t="s">
        <v>149</v>
      </c>
      <c r="O66" s="6">
        <f>VLOOKUP(N66,'europe ratio'!$U$12:$V$76,2,FALSE)</f>
        <v>1.2352749518862029E-3</v>
      </c>
      <c r="P66"/>
    </row>
    <row r="67" spans="1:16" ht="12" customHeight="1">
      <c r="A67" s="53" t="s">
        <v>57</v>
      </c>
      <c r="B67" s="79" t="str">
        <f t="shared" si="8"/>
        <v>93</v>
      </c>
      <c r="C67" s="54">
        <f>'proposé final (RAS)'!C64</f>
        <v>0</v>
      </c>
      <c r="D67" s="54">
        <f>'proposé final (RAS)'!D64</f>
        <v>0</v>
      </c>
      <c r="E67" s="54">
        <f>'proposé final (RAS)'!E64</f>
        <v>0</v>
      </c>
      <c r="F67" s="54">
        <f t="shared" si="3"/>
        <v>0</v>
      </c>
      <c r="G67" s="55">
        <f t="shared" si="1"/>
        <v>0</v>
      </c>
      <c r="H67" s="6" t="s">
        <v>156</v>
      </c>
      <c r="I67" s="10">
        <f>VLOOKUP(B67,'TEI actuel'!$A$3:$B$90,2,FALSE)</f>
        <v>7.1449999999999994E-3</v>
      </c>
      <c r="J67" s="10">
        <f>VLOOKUP(B67,'TEI actuel'!$A$3:$C$90,3,FALSE)</f>
        <v>8.5310000000000004E-3</v>
      </c>
      <c r="K67" s="10">
        <f>VLOOKUP(B67,'TEI actuel'!$A$3:$D$90,4,FALSE)</f>
        <v>3.9122999999999998E-2</v>
      </c>
      <c r="L67" s="5">
        <f t="shared" si="4"/>
        <v>5.4799E-2</v>
      </c>
      <c r="M67" s="6">
        <f t="shared" si="2"/>
        <v>3.1906593675547061E-4</v>
      </c>
      <c r="N67" s="6" t="s">
        <v>156</v>
      </c>
      <c r="O67" s="6">
        <f>VLOOKUP(N67,'europe ratio'!$U$12:$V$76,2,FALSE)</f>
        <v>2.9817306170449518E-4</v>
      </c>
      <c r="P67"/>
    </row>
    <row r="68" spans="1:16" ht="12" customHeight="1">
      <c r="A68" s="53" t="s">
        <v>58</v>
      </c>
      <c r="B68" s="79" t="str">
        <f t="shared" si="8"/>
        <v>94</v>
      </c>
      <c r="C68" s="54">
        <f>'proposé final (RAS)'!C65</f>
        <v>1.7188999999999999E-2</v>
      </c>
      <c r="D68" s="54">
        <f>'proposé final (RAS)'!D65</f>
        <v>2.601E-3</v>
      </c>
      <c r="E68" s="54">
        <f>'proposé final (RAS)'!E65</f>
        <v>1.1044E-2</v>
      </c>
      <c r="F68" s="54">
        <f t="shared" si="3"/>
        <v>3.0834E-2</v>
      </c>
      <c r="G68" s="55">
        <f t="shared" si="1"/>
        <v>1.7952223672210879E-4</v>
      </c>
      <c r="H68" s="6" t="s">
        <v>157</v>
      </c>
      <c r="I68" s="10">
        <f>VLOOKUP(B68,'TEI actuel'!$A$3:$B$90,2,FALSE)</f>
        <v>2.1333999999999999E-2</v>
      </c>
      <c r="J68" s="10">
        <f>VLOOKUP(B68,'TEI actuel'!$A$3:$C$90,3,FALSE)</f>
        <v>2.1541000000000001E-2</v>
      </c>
      <c r="K68" s="10">
        <f>VLOOKUP(B68,'TEI actuel'!$A$3:$D$90,4,FALSE)</f>
        <v>6.6159999999999997E-2</v>
      </c>
      <c r="L68" s="5">
        <f t="shared" si="4"/>
        <v>0.10903499999999999</v>
      </c>
      <c r="M68" s="6">
        <f t="shared" si="2"/>
        <v>6.3485381875823894E-4</v>
      </c>
      <c r="N68" s="6" t="s">
        <v>157</v>
      </c>
      <c r="O68" s="6">
        <f>VLOOKUP(N68,'europe ratio'!$U$12:$V$76,2,FALSE)</f>
        <v>1.2071500352761569E-3</v>
      </c>
      <c r="P68"/>
    </row>
    <row r="69" spans="1:16" ht="12" customHeight="1">
      <c r="A69" s="53" t="s">
        <v>59</v>
      </c>
      <c r="B69" s="79" t="str">
        <f t="shared" si="8"/>
        <v>95</v>
      </c>
      <c r="C69" s="54">
        <f>'proposé final (RAS)'!C66</f>
        <v>5.3707999999999999E-2</v>
      </c>
      <c r="D69" s="54">
        <f>'proposé final (RAS)'!D66</f>
        <v>2.7857E-2</v>
      </c>
      <c r="E69" s="54">
        <f>'proposé final (RAS)'!E66</f>
        <v>9.8584000000000005E-2</v>
      </c>
      <c r="F69" s="54">
        <f t="shared" si="3"/>
        <v>0.180149</v>
      </c>
      <c r="G69" s="55">
        <f t="shared" si="1"/>
        <v>1.0488665571528565E-3</v>
      </c>
      <c r="H69" s="6" t="s">
        <v>158</v>
      </c>
      <c r="I69" s="10">
        <f>VLOOKUP(B69,'TEI actuel'!$A$3:$B$90,2,FALSE)</f>
        <v>1.3398999999999999E-2</v>
      </c>
      <c r="J69" s="10">
        <f>VLOOKUP(B69,'TEI actuel'!$A$3:$C$90,3,FALSE)</f>
        <v>2.0757999999999999E-2</v>
      </c>
      <c r="K69" s="10">
        <f>VLOOKUP(B69,'TEI actuel'!$A$3:$D$90,4,FALSE)</f>
        <v>5.4077E-2</v>
      </c>
      <c r="L69" s="5">
        <f t="shared" si="4"/>
        <v>8.8234000000000007E-2</v>
      </c>
      <c r="M69" s="6">
        <f t="shared" si="2"/>
        <v>5.1374046722900413E-4</v>
      </c>
      <c r="N69" s="6" t="s">
        <v>158</v>
      </c>
      <c r="O69" s="6">
        <f>VLOOKUP(N69,'europe ratio'!$U$12:$V$76,2,FALSE)</f>
        <v>3.4982953504985383E-4</v>
      </c>
      <c r="P69"/>
    </row>
    <row r="70" spans="1:16" ht="12" customHeight="1">
      <c r="A70" s="53" t="s">
        <v>60</v>
      </c>
      <c r="B70" s="79" t="str">
        <f t="shared" si="8"/>
        <v>96</v>
      </c>
      <c r="C70" s="54">
        <f>'proposé final (RAS)'!C67</f>
        <v>0</v>
      </c>
      <c r="D70" s="54">
        <f>'proposé final (RAS)'!D67</f>
        <v>0</v>
      </c>
      <c r="E70" s="54">
        <f>'proposé final (RAS)'!E67</f>
        <v>0</v>
      </c>
      <c r="F70" s="54">
        <f t="shared" si="3"/>
        <v>0</v>
      </c>
      <c r="G70" s="55">
        <f t="shared" ref="G70:G74" si="9">F70/F$75</f>
        <v>0</v>
      </c>
      <c r="H70" s="6" t="s">
        <v>159</v>
      </c>
      <c r="I70" s="10">
        <f>VLOOKUP(B70,'TEI actuel'!$A$3:$B$90,2,FALSE)</f>
        <v>2.8850999999999998E-2</v>
      </c>
      <c r="J70" s="10">
        <f>VLOOKUP(B70,'TEI actuel'!$A$3:$C$90,3,FALSE)</f>
        <v>3.5470000000000002E-2</v>
      </c>
      <c r="K70" s="10">
        <f>VLOOKUP(B70,'TEI actuel'!$A$3:$D$90,4,FALSE)</f>
        <v>0.17874899999999999</v>
      </c>
      <c r="L70" s="5">
        <f t="shared" si="4"/>
        <v>0.24307000000000001</v>
      </c>
      <c r="M70" s="6">
        <f t="shared" ref="M70:M74" si="10">L70/L$75</f>
        <v>1.4152695714730605E-3</v>
      </c>
      <c r="N70" s="6" t="s">
        <v>159</v>
      </c>
      <c r="O70" s="6">
        <f>VLOOKUP(N70,'europe ratio'!$U$12:$V$76,2,FALSE)</f>
        <v>3.2836875530724849E-4</v>
      </c>
      <c r="P70"/>
    </row>
    <row r="71" spans="1:16" ht="12" customHeight="1">
      <c r="A71" s="53" t="s">
        <v>62</v>
      </c>
      <c r="B71" s="79" t="str">
        <f t="shared" si="8"/>
        <v>ce</v>
      </c>
      <c r="C71" s="54">
        <f>'proposé final'!C71</f>
        <v>0.26590850200968702</v>
      </c>
      <c r="D71" s="54">
        <f>'proposé final'!D71</f>
        <v>0.30158886905087506</v>
      </c>
      <c r="E71" s="54">
        <f>'proposé final'!E71</f>
        <v>0.30893945174519682</v>
      </c>
      <c r="F71" s="54">
        <f t="shared" si="3"/>
        <v>0.87643682280575885</v>
      </c>
      <c r="G71" s="55">
        <f t="shared" si="9"/>
        <v>5.1028053050434048E-3</v>
      </c>
      <c r="H71" s="3" t="s">
        <v>62</v>
      </c>
      <c r="I71" s="8">
        <f>'TEI actuel'!B44+'TEI actuel'!B45</f>
        <v>0.26505499999999999</v>
      </c>
      <c r="J71" s="8">
        <f>'TEI actuel'!C44+'TEI actuel'!C45</f>
        <v>0.30003399999999997</v>
      </c>
      <c r="K71" s="8">
        <f>'TEI actuel'!D44+'TEI actuel'!D45</f>
        <v>0.30906400000000001</v>
      </c>
      <c r="L71" s="5">
        <f t="shared" ref="L71:L75" si="11">SUM(I71:K71)</f>
        <v>0.87415299999999996</v>
      </c>
      <c r="M71" s="6">
        <f t="shared" si="10"/>
        <v>5.0897360501579387E-3</v>
      </c>
      <c r="N71" s="3" t="s">
        <v>62</v>
      </c>
      <c r="O71" s="6">
        <f>'europe ratio'!V40</f>
        <v>2.1783726827240679E-3</v>
      </c>
      <c r="P71"/>
    </row>
    <row r="72" spans="1:16" ht="12" customHeight="1">
      <c r="A72" s="53" t="s">
        <v>63</v>
      </c>
      <c r="B72" s="79" t="str">
        <f t="shared" si="8"/>
        <v>or</v>
      </c>
      <c r="C72" s="54">
        <f>'proposé final'!C72</f>
        <v>5.3908031749978429E-2</v>
      </c>
      <c r="D72" s="54">
        <f>'proposé final'!D72</f>
        <v>7.7441255489102953E-2</v>
      </c>
      <c r="E72" s="54">
        <f>'proposé final'!E72</f>
        <v>0.31132648941625374</v>
      </c>
      <c r="F72" s="54">
        <f t="shared" si="3"/>
        <v>0.44267577665533508</v>
      </c>
      <c r="G72" s="55">
        <f t="shared" si="9"/>
        <v>2.5773543999436472E-3</v>
      </c>
      <c r="H72" s="3" t="s">
        <v>63</v>
      </c>
      <c r="I72" s="8">
        <f>SUM('TEI actuel'!B46:B48)</f>
        <v>5.3735000000000005E-2</v>
      </c>
      <c r="J72" s="8">
        <f>SUM('TEI actuel'!C46:C48)</f>
        <v>7.7041999999999999E-2</v>
      </c>
      <c r="K72" s="8">
        <f>SUM('TEI actuel'!D46:D48)</f>
        <v>0.31145200000000001</v>
      </c>
      <c r="L72" s="5">
        <f t="shared" si="11"/>
        <v>0.44222899999999998</v>
      </c>
      <c r="M72" s="6">
        <f t="shared" si="10"/>
        <v>2.574868339667421E-3</v>
      </c>
      <c r="N72" s="3" t="s">
        <v>63</v>
      </c>
      <c r="O72" s="6">
        <f>SUM('europe ratio'!V42:V44)</f>
        <v>7.6355948304558411E-3</v>
      </c>
      <c r="P72"/>
    </row>
    <row r="73" spans="1:16" ht="12" customHeight="1">
      <c r="A73" s="53" t="s">
        <v>64</v>
      </c>
      <c r="B73" s="79" t="str">
        <f t="shared" si="8"/>
        <v>ie</v>
      </c>
      <c r="C73" s="54">
        <f>'proposé final'!C73</f>
        <v>1.0589640185012743</v>
      </c>
      <c r="D73" s="54">
        <f>'proposé final'!D73</f>
        <v>0.56492452013111971</v>
      </c>
      <c r="E73" s="54">
        <f>'proposé final'!E73</f>
        <v>3.3703102668905984</v>
      </c>
      <c r="F73" s="54">
        <f t="shared" si="3"/>
        <v>4.9941988055229922</v>
      </c>
      <c r="G73" s="55">
        <f t="shared" si="9"/>
        <v>2.9077308821507802E-2</v>
      </c>
      <c r="H73" s="3" t="s">
        <v>64</v>
      </c>
      <c r="I73" s="8">
        <f>SUM('TEI actuel'!B59:B61)</f>
        <v>1.0555650000000001</v>
      </c>
      <c r="J73" s="8">
        <f>SUM('TEI actuel'!C59:C61)</f>
        <v>0.56201199999999996</v>
      </c>
      <c r="K73" s="8">
        <f>SUM('TEI actuel'!D59:D61)</f>
        <v>3.3716689999999998</v>
      </c>
      <c r="L73" s="5">
        <f t="shared" si="11"/>
        <v>4.9892459999999996</v>
      </c>
      <c r="M73" s="6">
        <f t="shared" si="10"/>
        <v>2.9049771869805736E-2</v>
      </c>
      <c r="N73" s="3" t="s">
        <v>64</v>
      </c>
      <c r="O73" s="6">
        <f>SUM('europe ratio'!V52:V54)</f>
        <v>2.5166538709904995E-2</v>
      </c>
      <c r="P73"/>
    </row>
    <row r="74" spans="1:16" ht="12" customHeight="1">
      <c r="A74" s="53" t="s">
        <v>65</v>
      </c>
      <c r="B74" s="79" t="str">
        <f t="shared" si="8"/>
        <v xml:space="preserve"> (</v>
      </c>
      <c r="C74" s="54">
        <f>I74</f>
        <v>5.6080000000000005E-2</v>
      </c>
      <c r="D74" s="54">
        <f t="shared" ref="D74:E74" si="12">J74</f>
        <v>8.6266999999999996E-2</v>
      </c>
      <c r="E74" s="54">
        <f t="shared" si="12"/>
        <v>0.34533600000000003</v>
      </c>
      <c r="F74" s="54">
        <f t="shared" ref="F74:F75" si="13">SUM(C74:E74)</f>
        <v>0.48768300000000003</v>
      </c>
      <c r="G74" s="55">
        <f t="shared" si="9"/>
        <v>2.8393962175309135E-3</v>
      </c>
      <c r="H74" s="3" t="s">
        <v>65</v>
      </c>
      <c r="I74" s="8">
        <f>SUM('TEI actuel'!B78:B82)+'TEI actuel'!B72+'TEI actuel'!B55</f>
        <v>5.6080000000000005E-2</v>
      </c>
      <c r="J74" s="8">
        <f>SUM('TEI actuel'!C78:C82)+'TEI actuel'!C72+'TEI actuel'!C55</f>
        <v>8.6266999999999996E-2</v>
      </c>
      <c r="K74" s="8">
        <f>SUM('TEI actuel'!D78:D82)+'TEI actuel'!D72+'TEI actuel'!D55</f>
        <v>0.34533600000000003</v>
      </c>
      <c r="L74" s="5">
        <f t="shared" si="11"/>
        <v>0.48768300000000003</v>
      </c>
      <c r="M74" s="6">
        <f t="shared" si="10"/>
        <v>2.8395232255099215E-3</v>
      </c>
      <c r="N74" s="3" t="s">
        <v>65</v>
      </c>
      <c r="O74" s="6">
        <f>SUM('europe ratio'!V68:V70)+'europe ratio'!V66</f>
        <v>6.429056615654803E-3</v>
      </c>
      <c r="P74"/>
    </row>
    <row r="75" spans="1:16" ht="12" customHeight="1">
      <c r="A75" s="53" t="s">
        <v>61</v>
      </c>
      <c r="B75" s="79"/>
      <c r="C75" s="54">
        <f>SUM(C3:C74)</f>
        <v>29.785482552260934</v>
      </c>
      <c r="D75" s="54">
        <f t="shared" ref="D75:E75" si="14">SUM(D3:D74)</f>
        <v>26.907503644671092</v>
      </c>
      <c r="E75" s="54">
        <f t="shared" si="14"/>
        <v>115.06289520805208</v>
      </c>
      <c r="F75" s="82">
        <f t="shared" si="13"/>
        <v>171.75588140498411</v>
      </c>
      <c r="G75" s="6">
        <f>SUM(G3:G74)</f>
        <v>1</v>
      </c>
      <c r="H75" s="6"/>
      <c r="I75" s="10">
        <f>SUM(I2:I74)</f>
        <v>29.781059000000003</v>
      </c>
      <c r="J75" s="10">
        <f>SUM(J2:J74)</f>
        <v>26.902634999999997</v>
      </c>
      <c r="K75" s="10">
        <f>SUM(K2:K74)</f>
        <v>115.06450500000007</v>
      </c>
      <c r="L75" s="10">
        <f t="shared" si="11"/>
        <v>171.74819900000006</v>
      </c>
      <c r="M75" s="6">
        <f>SUM(M3:M74)</f>
        <v>0.99999999999999978</v>
      </c>
      <c r="N75" s="6"/>
      <c r="O75" s="6">
        <f>SUM(O3:O74)</f>
        <v>0.99902664068720071</v>
      </c>
    </row>
    <row r="76" spans="1:16" ht="12" customHeight="1" thickBot="1">
      <c r="A76" s="59" t="s">
        <v>71</v>
      </c>
      <c r="B76" s="71"/>
      <c r="C76" s="60">
        <f>I75</f>
        <v>29.781059000000003</v>
      </c>
      <c r="D76" s="60">
        <f t="shared" ref="D76:F76" si="15">J75</f>
        <v>26.902634999999997</v>
      </c>
      <c r="E76" s="60">
        <f t="shared" si="15"/>
        <v>115.06450500000007</v>
      </c>
      <c r="F76" s="60">
        <f t="shared" si="15"/>
        <v>171.74819900000006</v>
      </c>
      <c r="G76" s="61"/>
      <c r="I76" s="10">
        <f>I75-'TEI actuel'!B93</f>
        <v>-6.3279999999963366E-3</v>
      </c>
      <c r="J76" s="10">
        <f>J75-'TEI actuel'!C93</f>
        <v>-8.4680000000041389E-3</v>
      </c>
      <c r="K76" s="10">
        <f>K75-'TEI actuel'!D93</f>
        <v>1.0000000685295163E-6</v>
      </c>
    </row>
    <row r="77" spans="1:16" ht="12" customHeight="1">
      <c r="C77" s="5"/>
    </row>
    <row r="78" spans="1:16" ht="12" customHeight="1">
      <c r="A78" s="76" t="s">
        <v>283</v>
      </c>
      <c r="B78" s="76"/>
      <c r="C78" s="76"/>
      <c r="D78" s="76"/>
      <c r="E78" s="76"/>
      <c r="F78" s="76"/>
      <c r="G78" s="13">
        <f>SUM(G40:G74)</f>
        <v>0.25963780128049818</v>
      </c>
      <c r="H78" s="76" t="s">
        <v>263</v>
      </c>
      <c r="I78" s="77"/>
      <c r="J78" s="77"/>
      <c r="K78" s="77"/>
      <c r="L78" s="76"/>
      <c r="M78" s="13">
        <f>SUM(M40:M74)</f>
        <v>0.25275334619374951</v>
      </c>
      <c r="N78" s="76"/>
      <c r="O78" s="13">
        <f>SUM(O40:O74)</f>
        <v>0.22741216458177857</v>
      </c>
    </row>
    <row r="79" spans="1:16" ht="12" customHeight="1">
      <c r="A79" s="76" t="s">
        <v>284</v>
      </c>
      <c r="B79" s="76"/>
      <c r="C79" s="76"/>
      <c r="D79" s="76"/>
      <c r="E79" s="76"/>
      <c r="F79" s="76"/>
      <c r="G79" s="13">
        <f>G39</f>
        <v>0.27015320011424965</v>
      </c>
      <c r="H79" s="76" t="s">
        <v>263</v>
      </c>
      <c r="I79" s="77"/>
      <c r="J79" s="77"/>
      <c r="K79" s="77"/>
      <c r="L79" s="76"/>
      <c r="M79" s="13">
        <f>M39</f>
        <v>0.2766547030865808</v>
      </c>
      <c r="N79" s="76"/>
      <c r="O79" s="13">
        <f>O39</f>
        <v>0.32980495210316346</v>
      </c>
    </row>
    <row r="80" spans="1:16" ht="12" customHeight="1">
      <c r="A80" s="76" t="s">
        <v>285</v>
      </c>
      <c r="B80" s="76"/>
      <c r="C80" s="76"/>
      <c r="D80" s="76"/>
      <c r="E80" s="76"/>
      <c r="F80" s="76"/>
      <c r="G80" s="13">
        <f>SUM(G3:G38)</f>
        <v>0.47020899860525206</v>
      </c>
      <c r="H80" s="76" t="s">
        <v>263</v>
      </c>
      <c r="I80" s="77"/>
      <c r="J80" s="77"/>
      <c r="K80" s="77"/>
      <c r="L80" s="76"/>
      <c r="M80" s="13">
        <f>SUM(M3:M38)</f>
        <v>0.47059195071966936</v>
      </c>
      <c r="N80" s="76"/>
      <c r="O80" s="13">
        <f>SUM(O3:O38)</f>
        <v>0.44180952400225848</v>
      </c>
    </row>
    <row r="81" spans="9:11" ht="12" customHeight="1">
      <c r="I81"/>
      <c r="J81"/>
      <c r="K81"/>
    </row>
    <row r="82" spans="9:11" ht="12" customHeight="1">
      <c r="I82"/>
      <c r="J82"/>
      <c r="K82"/>
    </row>
    <row r="84" spans="9:11" ht="12" customHeight="1">
      <c r="I84"/>
    </row>
    <row r="85" spans="9:11" ht="12" customHeight="1">
      <c r="I85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4"/>
  <dimension ref="A1:P82"/>
  <sheetViews>
    <sheetView workbookViewId="0">
      <selection activeCell="I69" sqref="I69"/>
    </sheetView>
  </sheetViews>
  <sheetFormatPr baseColWidth="10" defaultColWidth="11.42578125" defaultRowHeight="12" customHeight="1"/>
  <cols>
    <col min="1" max="1" width="13.85546875" style="3" customWidth="1"/>
    <col min="2" max="8" width="8.7109375" style="3" customWidth="1"/>
    <col min="9" max="9" width="8.7109375" style="10" customWidth="1"/>
    <col min="10" max="14" width="8.7109375" style="3" customWidth="1"/>
    <col min="15" max="15" width="8.28515625" style="3" customWidth="1"/>
    <col min="16" max="16384" width="11.42578125" style="3"/>
  </cols>
  <sheetData>
    <row r="1" spans="1:16" ht="12" customHeight="1">
      <c r="D1" s="3" t="s">
        <v>66</v>
      </c>
      <c r="H1"/>
      <c r="I1"/>
      <c r="J1"/>
      <c r="K1"/>
      <c r="L1"/>
      <c r="M1"/>
      <c r="N1"/>
      <c r="O1"/>
    </row>
    <row r="2" spans="1:16" ht="12" customHeight="1">
      <c r="C2" s="4" t="s">
        <v>67</v>
      </c>
      <c r="D2" s="4" t="s">
        <v>68</v>
      </c>
      <c r="E2" s="4" t="s">
        <v>69</v>
      </c>
      <c r="F2" s="4" t="s">
        <v>70</v>
      </c>
      <c r="G2" s="4" t="s">
        <v>74</v>
      </c>
      <c r="H2"/>
      <c r="I2"/>
      <c r="J2"/>
      <c r="K2"/>
      <c r="L2"/>
      <c r="M2"/>
      <c r="N2"/>
      <c r="O2"/>
    </row>
    <row r="3" spans="1:16" ht="12" customHeight="1">
      <c r="A3" s="3" t="s">
        <v>0</v>
      </c>
      <c r="B3" s="3" t="str">
        <f t="shared" ref="B3:B14" si="0">MID(A3:A67,7,2)</f>
        <v>01</v>
      </c>
      <c r="C3" s="48">
        <f>'proposé final'!C3-'proposé final'!I3</f>
        <v>0</v>
      </c>
      <c r="D3" s="48">
        <f>'proposé final'!D3-'proposé final'!J3</f>
        <v>0</v>
      </c>
      <c r="E3" s="48">
        <f>'proposé final'!E3-'proposé final'!K3</f>
        <v>0.19991940293608887</v>
      </c>
      <c r="F3" s="48">
        <f>'proposé final'!F3-'proposé final'!L3</f>
        <v>0.19991940293608887</v>
      </c>
      <c r="G3"/>
      <c r="H3"/>
      <c r="I3"/>
      <c r="J3"/>
      <c r="K3"/>
      <c r="L3"/>
      <c r="M3"/>
      <c r="N3"/>
      <c r="O3"/>
      <c r="P3"/>
    </row>
    <row r="4" spans="1:16" ht="12" customHeight="1">
      <c r="A4" s="3" t="s">
        <v>1</v>
      </c>
      <c r="B4" s="3" t="str">
        <f t="shared" si="0"/>
        <v>02</v>
      </c>
      <c r="C4" s="48">
        <f>'proposé final'!C4-'proposé final'!I4</f>
        <v>0</v>
      </c>
      <c r="D4" s="48">
        <f>'proposé final'!D4-'proposé final'!J4</f>
        <v>0</v>
      </c>
      <c r="E4" s="48">
        <f>'proposé final'!E4-'proposé final'!K4</f>
        <v>-0.16264099999999998</v>
      </c>
      <c r="F4" s="48">
        <f>'proposé final'!F4-'proposé final'!L4</f>
        <v>-0.16264099999999998</v>
      </c>
      <c r="G4"/>
      <c r="H4"/>
      <c r="I4"/>
      <c r="J4"/>
      <c r="K4"/>
      <c r="L4"/>
      <c r="M4"/>
      <c r="N4"/>
      <c r="O4"/>
      <c r="P4"/>
    </row>
    <row r="5" spans="1:16" ht="12" customHeight="1">
      <c r="A5" s="3" t="s">
        <v>2</v>
      </c>
      <c r="B5" s="3" t="str">
        <f t="shared" si="0"/>
        <v>03</v>
      </c>
      <c r="C5" s="48">
        <f>'proposé final'!C5-'proposé final'!I5</f>
        <v>-8.294000000000001E-3</v>
      </c>
      <c r="D5" s="48">
        <f>'proposé final'!D5-'proposé final'!J5</f>
        <v>-6.6742999999999997E-2</v>
      </c>
      <c r="E5" s="48">
        <f>'proposé final'!E5-'proposé final'!K5</f>
        <v>-6.5272999999999998E-2</v>
      </c>
      <c r="F5" s="48">
        <f>'proposé final'!F5-'proposé final'!L5</f>
        <v>-0.14030999999999999</v>
      </c>
      <c r="G5"/>
      <c r="H5"/>
      <c r="I5"/>
      <c r="J5"/>
      <c r="K5"/>
      <c r="L5"/>
      <c r="M5"/>
      <c r="N5"/>
      <c r="O5"/>
      <c r="P5"/>
    </row>
    <row r="6" spans="1:16" ht="12" customHeight="1">
      <c r="A6" s="3" t="s">
        <v>3</v>
      </c>
      <c r="B6" s="3" t="str">
        <f t="shared" si="0"/>
        <v>05</v>
      </c>
      <c r="C6" s="48">
        <f>'proposé final'!C6-'proposé final'!I6</f>
        <v>0</v>
      </c>
      <c r="D6" s="48">
        <f>'proposé final'!D6-'proposé final'!J6</f>
        <v>3.9017156525856293E-2</v>
      </c>
      <c r="E6" s="48">
        <f>'proposé final'!E6-'proposé final'!K6</f>
        <v>0</v>
      </c>
      <c r="F6" s="48">
        <f>'proposé final'!F6-'proposé final'!L6</f>
        <v>3.9017156525856293E-2</v>
      </c>
      <c r="G6"/>
      <c r="H6"/>
      <c r="I6"/>
      <c r="J6"/>
      <c r="K6"/>
      <c r="L6"/>
      <c r="M6"/>
      <c r="N6"/>
      <c r="O6"/>
      <c r="P6"/>
    </row>
    <row r="7" spans="1:16" ht="12" customHeight="1">
      <c r="A7" s="3" t="s">
        <v>4</v>
      </c>
      <c r="B7" s="3" t="str">
        <f t="shared" si="0"/>
        <v>06</v>
      </c>
      <c r="C7" s="48">
        <f>'proposé final'!C7-'proposé final'!I7</f>
        <v>0</v>
      </c>
      <c r="D7" s="48">
        <f>'proposé final'!D7-'proposé final'!J7</f>
        <v>4.161856834286258E-2</v>
      </c>
      <c r="E7" s="48">
        <f>'proposé final'!E7-'proposé final'!K7</f>
        <v>0</v>
      </c>
      <c r="F7" s="48">
        <f>'proposé final'!F7-'proposé final'!L7</f>
        <v>4.161856834286258E-2</v>
      </c>
      <c r="G7"/>
      <c r="H7"/>
      <c r="I7"/>
      <c r="J7"/>
      <c r="K7"/>
      <c r="L7"/>
      <c r="M7"/>
      <c r="N7"/>
      <c r="O7"/>
      <c r="P7"/>
    </row>
    <row r="8" spans="1:16" ht="12" customHeight="1">
      <c r="A8" s="3" t="s">
        <v>5</v>
      </c>
      <c r="B8" s="3" t="str">
        <f t="shared" si="0"/>
        <v>07</v>
      </c>
      <c r="C8" s="48">
        <f>'proposé final'!C8-'proposé final'!I8</f>
        <v>1.9908902765019484E-2</v>
      </c>
      <c r="D8" s="48">
        <f>'proposé final'!D8-'proposé final'!J8</f>
        <v>0.16588054717826259</v>
      </c>
      <c r="E8" s="48">
        <f>'proposé final'!E8-'proposé final'!K8</f>
        <v>0.45379805232164278</v>
      </c>
      <c r="F8" s="48">
        <f>'proposé final'!F8-'proposé final'!L8</f>
        <v>0.63958750226492489</v>
      </c>
      <c r="G8"/>
      <c r="H8"/>
      <c r="I8"/>
      <c r="J8"/>
      <c r="K8"/>
      <c r="L8"/>
      <c r="M8"/>
      <c r="N8"/>
      <c r="O8"/>
      <c r="P8"/>
    </row>
    <row r="9" spans="1:16" ht="12" customHeight="1">
      <c r="A9" s="3" t="s">
        <v>6</v>
      </c>
      <c r="B9" s="3" t="str">
        <f t="shared" si="0"/>
        <v>08</v>
      </c>
      <c r="C9" s="48">
        <f>'proposé final'!C9-'proposé final'!I9</f>
        <v>0.44722331046449026</v>
      </c>
      <c r="D9" s="48">
        <f>'proposé final'!D9-'proposé final'!J9</f>
        <v>7.7395692852351761E-2</v>
      </c>
      <c r="E9" s="48">
        <f>'proposé final'!E9-'proposé final'!K9</f>
        <v>0.36281882055262193</v>
      </c>
      <c r="F9" s="48">
        <f>'proposé final'!F9-'proposé final'!L9</f>
        <v>0.88743782386946424</v>
      </c>
      <c r="G9"/>
      <c r="H9"/>
      <c r="I9"/>
      <c r="J9"/>
      <c r="K9"/>
      <c r="L9"/>
      <c r="M9"/>
      <c r="N9"/>
      <c r="O9"/>
      <c r="P9"/>
    </row>
    <row r="10" spans="1:16" ht="12" customHeight="1">
      <c r="A10" s="3" t="s">
        <v>7</v>
      </c>
      <c r="B10" s="3" t="str">
        <f t="shared" si="0"/>
        <v>10</v>
      </c>
      <c r="C10" s="48">
        <f>'proposé final'!C10-'proposé final'!I10</f>
        <v>-4.1138000000000001E-2</v>
      </c>
      <c r="D10" s="48">
        <f>'proposé final'!D10-'proposé final'!J10</f>
        <v>-5.6309999999999999E-2</v>
      </c>
      <c r="E10" s="48">
        <f>'proposé final'!E10-'proposé final'!K10</f>
        <v>-4.140259706391114E-2</v>
      </c>
      <c r="F10" s="48">
        <f>'proposé final'!F10-'proposé final'!L10</f>
        <v>-0.13885059706391115</v>
      </c>
      <c r="G10"/>
      <c r="H10"/>
      <c r="I10"/>
      <c r="J10"/>
      <c r="K10"/>
      <c r="L10"/>
      <c r="M10"/>
      <c r="N10"/>
      <c r="O10"/>
      <c r="P10"/>
    </row>
    <row r="11" spans="1:16" ht="12" customHeight="1">
      <c r="A11" s="3" t="s">
        <v>8</v>
      </c>
      <c r="B11" s="3" t="str">
        <f t="shared" si="0"/>
        <v>11</v>
      </c>
      <c r="C11" s="48">
        <f>'proposé final'!C11-'proposé final'!I11</f>
        <v>-2.2567E-2</v>
      </c>
      <c r="D11" s="48">
        <f>'proposé final'!D11-'proposé final'!J11</f>
        <v>-3.7517000000000002E-2</v>
      </c>
      <c r="E11" s="48">
        <f>'proposé final'!E11-'proposé final'!K11</f>
        <v>-0.14021700000000001</v>
      </c>
      <c r="F11" s="48">
        <f>'proposé final'!F11-'proposé final'!L11</f>
        <v>-0.20030100000000001</v>
      </c>
      <c r="G11"/>
      <c r="H11"/>
      <c r="I11"/>
      <c r="J11"/>
      <c r="K11"/>
      <c r="L11"/>
      <c r="M11"/>
      <c r="N11"/>
      <c r="O11"/>
      <c r="P11"/>
    </row>
    <row r="12" spans="1:16" ht="12" customHeight="1">
      <c r="A12" s="3" t="s">
        <v>9</v>
      </c>
      <c r="B12" s="3" t="str">
        <f t="shared" si="0"/>
        <v>12</v>
      </c>
      <c r="C12" s="48">
        <f>'proposé final'!C12-'proposé final'!I12</f>
        <v>0</v>
      </c>
      <c r="D12" s="48">
        <f>'proposé final'!D12-'proposé final'!J12</f>
        <v>0</v>
      </c>
      <c r="E12" s="48">
        <f>'proposé final'!E12-'proposé final'!K12</f>
        <v>-8.1539999999999998E-3</v>
      </c>
      <c r="F12" s="48">
        <f>'proposé final'!F12-'proposé final'!L12</f>
        <v>-8.1539999999999998E-3</v>
      </c>
      <c r="G12"/>
      <c r="H12"/>
      <c r="I12"/>
      <c r="J12"/>
      <c r="K12"/>
      <c r="L12"/>
      <c r="M12"/>
      <c r="N12"/>
      <c r="O12"/>
      <c r="P12"/>
    </row>
    <row r="13" spans="1:16" ht="12" customHeight="1">
      <c r="A13" s="3" t="s">
        <v>10</v>
      </c>
      <c r="B13" s="3" t="str">
        <f t="shared" si="0"/>
        <v>13</v>
      </c>
      <c r="C13" s="48">
        <f>'proposé final'!C13-'proposé final'!I13</f>
        <v>-6.4072999999999991E-2</v>
      </c>
      <c r="D13" s="48">
        <f>'proposé final'!D13-'proposé final'!J13</f>
        <v>-0.14477400000000001</v>
      </c>
      <c r="E13" s="48">
        <f>'proposé final'!E13-'proposé final'!K13</f>
        <v>-0.41625099999999998</v>
      </c>
      <c r="F13" s="48">
        <f>'proposé final'!F13-'proposé final'!L13</f>
        <v>-0.62509799999999993</v>
      </c>
      <c r="G13"/>
      <c r="H13"/>
      <c r="I13"/>
      <c r="J13"/>
      <c r="K13"/>
      <c r="L13"/>
      <c r="M13"/>
      <c r="N13"/>
      <c r="O13"/>
      <c r="P13"/>
    </row>
    <row r="14" spans="1:16" ht="12" customHeight="1">
      <c r="A14" s="3" t="s">
        <v>11</v>
      </c>
      <c r="B14" s="3" t="str">
        <f t="shared" si="0"/>
        <v>14</v>
      </c>
      <c r="C14" s="48">
        <f>'proposé final'!C14-'proposé final'!I14</f>
        <v>1.1383937716564298E-2</v>
      </c>
      <c r="D14" s="48">
        <f>'proposé final'!D14-'proposé final'!J14</f>
        <v>6.7996170632750041E-3</v>
      </c>
      <c r="E14" s="48">
        <f>'proposé final'!E14-'proposé final'!K14</f>
        <v>-6.4693007721823459E-2</v>
      </c>
      <c r="F14" s="48">
        <f>'proposé final'!F14-'proposé final'!L14</f>
        <v>-4.6509452941984164E-2</v>
      </c>
      <c r="G14"/>
      <c r="H14"/>
      <c r="I14"/>
      <c r="J14"/>
      <c r="K14"/>
      <c r="L14"/>
      <c r="M14"/>
      <c r="N14"/>
      <c r="O14"/>
      <c r="P14"/>
    </row>
    <row r="15" spans="1:16" ht="12" customHeight="1">
      <c r="B15" s="7">
        <v>15</v>
      </c>
      <c r="C15" s="48">
        <f>'proposé final'!C15-'proposé final'!I15</f>
        <v>-1.4188000000000001E-2</v>
      </c>
      <c r="D15" s="48">
        <f>'proposé final'!D15-'proposé final'!J15</f>
        <v>-5.489E-3</v>
      </c>
      <c r="E15" s="48">
        <f>'proposé final'!E15-'proposé final'!K15</f>
        <v>-8.3600999999999995E-2</v>
      </c>
      <c r="F15" s="48">
        <f>'proposé final'!F15-'proposé final'!L15</f>
        <v>-0.10327799999999999</v>
      </c>
      <c r="G15"/>
      <c r="H15"/>
      <c r="I15"/>
      <c r="J15"/>
      <c r="K15"/>
      <c r="L15"/>
      <c r="M15"/>
      <c r="N15"/>
      <c r="O15"/>
      <c r="P15"/>
    </row>
    <row r="16" spans="1:16" ht="12" customHeight="1">
      <c r="A16" s="3" t="s">
        <v>12</v>
      </c>
      <c r="B16" s="3" t="str">
        <f t="shared" ref="B16:B46" si="1">MID(A16:A79,7,2)</f>
        <v>16</v>
      </c>
      <c r="C16" s="47">
        <f>'proposé final'!C16-'proposé final'!I16</f>
        <v>1.0538253521571113</v>
      </c>
      <c r="D16" s="47">
        <f>'proposé final'!D16-'proposé final'!J16</f>
        <v>-0.58950961184128525</v>
      </c>
      <c r="E16" s="47">
        <f>'proposé final'!E16-'proposé final'!K16</f>
        <v>0.23069146438191801</v>
      </c>
      <c r="F16" s="47">
        <f>'proposé final'!F16-'proposé final'!L16</f>
        <v>0.69500720469774357</v>
      </c>
      <c r="G16"/>
      <c r="H16"/>
      <c r="I16"/>
      <c r="J16"/>
      <c r="K16"/>
      <c r="L16"/>
      <c r="M16"/>
      <c r="N16"/>
      <c r="O16"/>
      <c r="P16"/>
    </row>
    <row r="17" spans="1:16" ht="12" customHeight="1">
      <c r="A17" s="3" t="s">
        <v>13</v>
      </c>
      <c r="B17" s="3" t="str">
        <f t="shared" si="1"/>
        <v>17</v>
      </c>
      <c r="C17" s="48">
        <f>'proposé final'!C17-'proposé final'!I17</f>
        <v>0.26249235455087477</v>
      </c>
      <c r="D17" s="48">
        <f>'proposé final'!D17-'proposé final'!J17</f>
        <v>0.1547357576068408</v>
      </c>
      <c r="E17" s="48">
        <f>'proposé final'!E17-'proposé final'!K17</f>
        <v>9.0159059559506816E-2</v>
      </c>
      <c r="F17" s="48">
        <f>'proposé final'!F17-'proposé final'!L17</f>
        <v>0.50738717171722225</v>
      </c>
      <c r="G17"/>
      <c r="H17"/>
      <c r="I17"/>
      <c r="J17"/>
      <c r="K17"/>
      <c r="L17"/>
      <c r="M17"/>
      <c r="N17"/>
      <c r="O17"/>
      <c r="P17"/>
    </row>
    <row r="18" spans="1:16" ht="12" customHeight="1">
      <c r="A18" s="3" t="s">
        <v>14</v>
      </c>
      <c r="B18" s="3" t="str">
        <f t="shared" si="1"/>
        <v>18</v>
      </c>
      <c r="C18" s="48">
        <f>'proposé final'!C18-'proposé final'!I18</f>
        <v>-8.8079999999999999E-3</v>
      </c>
      <c r="D18" s="48">
        <f>'proposé final'!D18-'proposé final'!J18</f>
        <v>-7.8230000000000001E-3</v>
      </c>
      <c r="E18" s="48">
        <f>'proposé final'!E18-'proposé final'!K18</f>
        <v>-4.4500999999999999E-2</v>
      </c>
      <c r="F18" s="48">
        <f>'proposé final'!F18-'proposé final'!L18</f>
        <v>-6.1131999999999999E-2</v>
      </c>
      <c r="G18"/>
      <c r="H18"/>
      <c r="I18"/>
      <c r="J18"/>
      <c r="K18"/>
      <c r="L18"/>
      <c r="M18"/>
      <c r="N18"/>
      <c r="O18"/>
      <c r="P18"/>
    </row>
    <row r="19" spans="1:16" ht="12" customHeight="1">
      <c r="A19" s="3" t="s">
        <v>15</v>
      </c>
      <c r="B19" s="3" t="str">
        <f t="shared" si="1"/>
        <v>19</v>
      </c>
      <c r="C19" s="48">
        <f>'proposé final'!C19-'proposé final'!I19</f>
        <v>0.15777905606928433</v>
      </c>
      <c r="D19" s="48">
        <f>'proposé final'!D19-'proposé final'!J19</f>
        <v>0.2028910907334035</v>
      </c>
      <c r="E19" s="48">
        <f>'proposé final'!E19-'proposé final'!K19</f>
        <v>0.33067777630359529</v>
      </c>
      <c r="F19" s="48">
        <f>'proposé final'!F19-'proposé final'!L19</f>
        <v>0.69134792310628335</v>
      </c>
      <c r="G19"/>
      <c r="H19"/>
      <c r="I19"/>
      <c r="J19"/>
      <c r="K19"/>
      <c r="L19"/>
      <c r="M19"/>
      <c r="N19"/>
      <c r="O19"/>
      <c r="P19"/>
    </row>
    <row r="20" spans="1:16" ht="12" customHeight="1">
      <c r="A20" s="3" t="s">
        <v>16</v>
      </c>
      <c r="B20" s="3" t="str">
        <f t="shared" si="1"/>
        <v>20</v>
      </c>
      <c r="C20" s="48">
        <f>'proposé final'!C20-'proposé final'!I20</f>
        <v>-9.9073346368723308E-2</v>
      </c>
      <c r="D20" s="48">
        <f>'proposé final'!D20-'proposé final'!J20</f>
        <v>8.8257873127966013E-2</v>
      </c>
      <c r="E20" s="48">
        <f>'proposé final'!E20-'proposé final'!K20</f>
        <v>-0.12208276266990525</v>
      </c>
      <c r="F20" s="48">
        <f>'proposé final'!F20-'proposé final'!L20</f>
        <v>-0.13289823591066252</v>
      </c>
      <c r="G20"/>
      <c r="H20"/>
      <c r="I20"/>
      <c r="J20"/>
      <c r="K20"/>
      <c r="L20"/>
      <c r="M20"/>
      <c r="N20"/>
      <c r="O20"/>
      <c r="P20"/>
    </row>
    <row r="21" spans="1:16" ht="12" customHeight="1">
      <c r="A21" s="3" t="s">
        <v>17</v>
      </c>
      <c r="B21" s="3" t="str">
        <f t="shared" si="1"/>
        <v>21</v>
      </c>
      <c r="C21" s="48">
        <f>'proposé final'!C21-'proposé final'!I21</f>
        <v>0</v>
      </c>
      <c r="D21" s="48">
        <f>'proposé final'!D21-'proposé final'!J21</f>
        <v>-2.532E-3</v>
      </c>
      <c r="E21" s="48">
        <f>'proposé final'!E21-'proposé final'!K21</f>
        <v>-2.1689999999999999E-3</v>
      </c>
      <c r="F21" s="48">
        <f>'proposé final'!F21-'proposé final'!L21</f>
        <v>-4.7010000000000003E-3</v>
      </c>
      <c r="G21"/>
      <c r="H21"/>
      <c r="I21"/>
      <c r="J21"/>
      <c r="K21"/>
      <c r="L21"/>
      <c r="M21"/>
      <c r="N21"/>
      <c r="O21"/>
      <c r="P21"/>
    </row>
    <row r="22" spans="1:16" ht="12" customHeight="1">
      <c r="A22" s="3" t="s">
        <v>18</v>
      </c>
      <c r="B22" s="3" t="str">
        <f t="shared" si="1"/>
        <v>22</v>
      </c>
      <c r="C22" s="48">
        <f>'proposé final'!C22-'proposé final'!I22</f>
        <v>0.36151083104807968</v>
      </c>
      <c r="D22" s="48">
        <f>'proposé final'!D22-'proposé final'!J22</f>
        <v>0.40011823063446272</v>
      </c>
      <c r="E22" s="48">
        <f>'proposé final'!E22-'proposé final'!K22</f>
        <v>-1.3303839496887218</v>
      </c>
      <c r="F22" s="48">
        <f>'proposé final'!F22-'proposé final'!L22</f>
        <v>-0.56875488800617902</v>
      </c>
      <c r="G22"/>
      <c r="H22"/>
      <c r="I22"/>
      <c r="J22"/>
      <c r="K22"/>
      <c r="L22"/>
      <c r="M22"/>
      <c r="N22"/>
      <c r="O22"/>
      <c r="P22"/>
    </row>
    <row r="23" spans="1:16" ht="12" customHeight="1">
      <c r="A23" s="3" t="s">
        <v>19</v>
      </c>
      <c r="B23" s="3" t="str">
        <f t="shared" si="1"/>
        <v>23</v>
      </c>
      <c r="C23" s="48">
        <f>'proposé final'!C23-'proposé final'!I23</f>
        <v>1.0166528651451325</v>
      </c>
      <c r="D23" s="48">
        <f>'proposé final'!D23-'proposé final'!J23</f>
        <v>-0.52539046239084541</v>
      </c>
      <c r="E23" s="48">
        <f>'proposé final'!E23-'proposé final'!K23</f>
        <v>-1.2599455926176724</v>
      </c>
      <c r="F23" s="48">
        <f>'proposé final'!F23-'proposé final'!L23</f>
        <v>-0.7686831898633848</v>
      </c>
      <c r="G23"/>
      <c r="H23"/>
      <c r="I23"/>
      <c r="J23"/>
      <c r="K23"/>
      <c r="L23"/>
      <c r="M23"/>
      <c r="N23"/>
      <c r="O23"/>
      <c r="P23"/>
    </row>
    <row r="24" spans="1:16" ht="12" customHeight="1">
      <c r="A24" s="3" t="s">
        <v>20</v>
      </c>
      <c r="B24" s="3" t="str">
        <f t="shared" si="1"/>
        <v>24</v>
      </c>
      <c r="C24" s="48">
        <f>'proposé final'!C24-'proposé final'!I24</f>
        <v>1.5047710724713834</v>
      </c>
      <c r="D24" s="48">
        <f>'proposé final'!D24-'proposé final'!J24</f>
        <v>0.55205714476716017</v>
      </c>
      <c r="E24" s="48">
        <f>'proposé final'!E24-'proposé final'!K24</f>
        <v>7.0095391023255349E-2</v>
      </c>
      <c r="F24" s="48">
        <f>'proposé final'!F24-'proposé final'!L24</f>
        <v>2.1269236082617988</v>
      </c>
      <c r="G24"/>
      <c r="H24"/>
      <c r="I24"/>
      <c r="J24"/>
      <c r="K24"/>
      <c r="L24"/>
      <c r="M24"/>
      <c r="N24"/>
      <c r="O24"/>
      <c r="P24"/>
    </row>
    <row r="25" spans="1:16" ht="12" customHeight="1">
      <c r="A25" s="3" t="s">
        <v>21</v>
      </c>
      <c r="B25" s="3" t="str">
        <f t="shared" si="1"/>
        <v>25</v>
      </c>
      <c r="C25" s="48">
        <f>'proposé final'!C25-'proposé final'!I25</f>
        <v>0.33228088912167797</v>
      </c>
      <c r="D25" s="48">
        <f>'proposé final'!D25-'proposé final'!J25</f>
        <v>-1.8888868867896333</v>
      </c>
      <c r="E25" s="48">
        <f>'proposé final'!E25-'proposé final'!K25</f>
        <v>0.66501737211438972</v>
      </c>
      <c r="F25" s="48">
        <f>'proposé final'!F25-'proposé final'!L25</f>
        <v>-0.891588625553565</v>
      </c>
      <c r="G25"/>
      <c r="H25"/>
      <c r="I25"/>
      <c r="J25"/>
      <c r="K25"/>
      <c r="L25"/>
      <c r="M25"/>
      <c r="N25"/>
      <c r="O25"/>
      <c r="P25"/>
    </row>
    <row r="26" spans="1:16" ht="12" customHeight="1">
      <c r="A26" s="3" t="s">
        <v>22</v>
      </c>
      <c r="B26" s="3" t="str">
        <f t="shared" si="1"/>
        <v>26</v>
      </c>
      <c r="C26" s="48">
        <f>'proposé final'!C26-'proposé final'!I26</f>
        <v>5.1098569613133027E-2</v>
      </c>
      <c r="D26" s="48">
        <f>'proposé final'!D26-'proposé final'!J26</f>
        <v>-0.1186649582217279</v>
      </c>
      <c r="E26" s="48">
        <f>'proposé final'!E26-'proposé final'!K26</f>
        <v>-0.52692879006563653</v>
      </c>
      <c r="F26" s="48">
        <f>'proposé final'!F26-'proposé final'!L26</f>
        <v>-0.59449517867423163</v>
      </c>
      <c r="G26"/>
      <c r="H26"/>
      <c r="I26"/>
      <c r="J26"/>
      <c r="K26"/>
      <c r="L26"/>
      <c r="M26"/>
      <c r="N26"/>
      <c r="O26"/>
      <c r="P26"/>
    </row>
    <row r="27" spans="1:16" ht="12" customHeight="1">
      <c r="A27" s="3" t="s">
        <v>23</v>
      </c>
      <c r="B27" s="3" t="str">
        <f t="shared" si="1"/>
        <v>27</v>
      </c>
      <c r="C27" s="48">
        <f>'proposé final'!C27-'proposé final'!I27</f>
        <v>9.8008376005075171E-2</v>
      </c>
      <c r="D27" s="48">
        <f>'proposé final'!D27-'proposé final'!J27</f>
        <v>-0.66598564517001546</v>
      </c>
      <c r="E27" s="48">
        <f>'proposé final'!E27-'proposé final'!K27</f>
        <v>0.29623722939278441</v>
      </c>
      <c r="F27" s="48">
        <f>'proposé final'!F27-'proposé final'!L27</f>
        <v>-0.27174003977215566</v>
      </c>
      <c r="G27"/>
      <c r="H27"/>
      <c r="I27"/>
      <c r="J27"/>
      <c r="K27"/>
      <c r="L27"/>
      <c r="M27"/>
      <c r="N27"/>
      <c r="O27"/>
      <c r="P27"/>
    </row>
    <row r="28" spans="1:16" ht="12" customHeight="1">
      <c r="A28" s="3" t="s">
        <v>24</v>
      </c>
      <c r="B28" s="3" t="str">
        <f t="shared" si="1"/>
        <v>28</v>
      </c>
      <c r="C28" s="48">
        <f>'proposé final'!C28-'proposé final'!I28</f>
        <v>-0.69188061310070603</v>
      </c>
      <c r="D28" s="48">
        <f>'proposé final'!D28-'proposé final'!J28</f>
        <v>-0.59406254254688107</v>
      </c>
      <c r="E28" s="48">
        <f>'proposé final'!E28-'proposé final'!K28</f>
        <v>-0.95486879951213499</v>
      </c>
      <c r="F28" s="48">
        <f>'proposé final'!F28-'proposé final'!L28</f>
        <v>-2.2408119551597219</v>
      </c>
      <c r="G28"/>
      <c r="H28"/>
      <c r="I28"/>
      <c r="J28"/>
      <c r="K28"/>
      <c r="L28"/>
      <c r="M28"/>
      <c r="N28"/>
      <c r="O28"/>
      <c r="P28"/>
    </row>
    <row r="29" spans="1:16" ht="12" customHeight="1">
      <c r="A29" s="3" t="s">
        <v>25</v>
      </c>
      <c r="B29" s="3" t="str">
        <f t="shared" si="1"/>
        <v>29</v>
      </c>
      <c r="C29" s="48">
        <f>'proposé final'!C29-'proposé final'!I29</f>
        <v>-9.3559999999999997E-3</v>
      </c>
      <c r="D29" s="48">
        <f>'proposé final'!D29-'proposé final'!J29</f>
        <v>-3.0589737686564228E-4</v>
      </c>
      <c r="E29" s="48">
        <f>'proposé final'!E29-'proposé final'!K29</f>
        <v>1.4994029360888839E-3</v>
      </c>
      <c r="F29" s="48">
        <f>'proposé final'!F29-'proposé final'!L29</f>
        <v>-8.1624944407767686E-3</v>
      </c>
      <c r="G29"/>
      <c r="H29"/>
      <c r="I29"/>
      <c r="J29"/>
      <c r="K29"/>
      <c r="L29"/>
      <c r="M29"/>
      <c r="N29"/>
      <c r="O29"/>
      <c r="P29"/>
    </row>
    <row r="30" spans="1:16" ht="12" customHeight="1">
      <c r="A30" s="3" t="s">
        <v>26</v>
      </c>
      <c r="B30" s="3" t="str">
        <f t="shared" si="1"/>
        <v>30</v>
      </c>
      <c r="C30" s="48">
        <f>'proposé final'!C30-'proposé final'!I30</f>
        <v>0</v>
      </c>
      <c r="D30" s="48">
        <f>'proposé final'!D30-'proposé final'!J30</f>
        <v>-1.5799999999999999E-4</v>
      </c>
      <c r="E30" s="48">
        <f>'proposé final'!E30-'proposé final'!K30</f>
        <v>1.4709075890098441E-2</v>
      </c>
      <c r="F30" s="48">
        <f>'proposé final'!F30-'proposé final'!L30</f>
        <v>1.4551075890098441E-2</v>
      </c>
      <c r="G30"/>
      <c r="H30"/>
      <c r="I30"/>
      <c r="J30"/>
      <c r="K30"/>
      <c r="L30"/>
      <c r="M30"/>
      <c r="N30"/>
      <c r="O30"/>
      <c r="P30"/>
    </row>
    <row r="31" spans="1:16" ht="12" customHeight="1">
      <c r="A31" s="3" t="s">
        <v>27</v>
      </c>
      <c r="B31" s="3" t="str">
        <f t="shared" si="1"/>
        <v>31</v>
      </c>
      <c r="C31" s="48">
        <f>'proposé final'!C31-'proposé final'!I31</f>
        <v>0.3785076973819414</v>
      </c>
      <c r="D31" s="48">
        <f>'proposé final'!D31-'proposé final'!J31</f>
        <v>-1.5987999999999999E-2</v>
      </c>
      <c r="E31" s="48">
        <f>'proposé final'!E31-'proposé final'!K31</f>
        <v>-0.12848300000000001</v>
      </c>
      <c r="F31" s="48">
        <f>'proposé final'!F31-'proposé final'!L31</f>
        <v>0.23403669738194141</v>
      </c>
      <c r="G31"/>
      <c r="H31"/>
      <c r="I31"/>
      <c r="J31"/>
      <c r="K31"/>
      <c r="L31"/>
      <c r="M31"/>
      <c r="N31"/>
      <c r="O31"/>
      <c r="P31"/>
    </row>
    <row r="32" spans="1:16" ht="12" customHeight="1">
      <c r="A32" s="3" t="s">
        <v>28</v>
      </c>
      <c r="B32" s="3" t="str">
        <f t="shared" si="1"/>
        <v>32</v>
      </c>
      <c r="C32" s="48">
        <f>'proposé final'!C32-'proposé final'!I32</f>
        <v>-4.6353999999999999E-2</v>
      </c>
      <c r="D32" s="48">
        <f>'proposé final'!D32-'proposé final'!J32</f>
        <v>-6.5197000000000005E-2</v>
      </c>
      <c r="E32" s="48">
        <f>'proposé final'!E32-'proposé final'!K32</f>
        <v>-3.1408895595866737E-2</v>
      </c>
      <c r="F32" s="48">
        <f>'proposé final'!F32-'proposé final'!L32</f>
        <v>-0.14295989559586675</v>
      </c>
      <c r="G32"/>
      <c r="H32"/>
      <c r="I32"/>
      <c r="J32"/>
      <c r="K32"/>
      <c r="L32"/>
      <c r="M32"/>
      <c r="N32"/>
      <c r="O32"/>
      <c r="P32"/>
    </row>
    <row r="33" spans="1:16" ht="12" customHeight="1">
      <c r="A33" s="3" t="s">
        <v>29</v>
      </c>
      <c r="B33" s="3" t="str">
        <f t="shared" si="1"/>
        <v>33</v>
      </c>
      <c r="C33" s="48">
        <f>'proposé final'!C33-'proposé final'!I33</f>
        <v>3.3908462381409626E-2</v>
      </c>
      <c r="D33" s="48">
        <f>'proposé final'!D33-'proposé final'!J33</f>
        <v>-0.13242540722530494</v>
      </c>
      <c r="E33" s="48">
        <f>'proposé final'!E33-'proposé final'!K33</f>
        <v>-0.63747028904189751</v>
      </c>
      <c r="F33" s="48">
        <f>'proposé final'!F33-'proposé final'!L33</f>
        <v>-0.73598723388579268</v>
      </c>
      <c r="G33"/>
      <c r="H33"/>
      <c r="I33"/>
      <c r="J33"/>
      <c r="K33"/>
      <c r="L33"/>
      <c r="M33"/>
      <c r="N33"/>
      <c r="O33"/>
      <c r="P33"/>
    </row>
    <row r="34" spans="1:16" ht="12" customHeight="1">
      <c r="A34" s="3" t="s">
        <v>30</v>
      </c>
      <c r="B34" s="3" t="str">
        <f t="shared" si="1"/>
        <v>35</v>
      </c>
      <c r="C34" s="48">
        <f>'proposé final'!C34-'proposé final'!I34</f>
        <v>6.2598626957854203E-5</v>
      </c>
      <c r="D34" s="48">
        <f>'proposé final'!D34-'proposé final'!J34</f>
        <v>-3.9912646990935864E-2</v>
      </c>
      <c r="E34" s="48">
        <f>'proposé final'!E34-'proposé final'!K34</f>
        <v>0.44473406555478667</v>
      </c>
      <c r="F34" s="48">
        <f>'proposé final'!F34-'proposé final'!L34</f>
        <v>0.40488401719080869</v>
      </c>
      <c r="G34"/>
      <c r="H34"/>
      <c r="I34"/>
      <c r="J34"/>
      <c r="K34"/>
      <c r="L34"/>
      <c r="M34"/>
      <c r="N34"/>
      <c r="O34"/>
      <c r="P34"/>
    </row>
    <row r="35" spans="1:16" ht="12" customHeight="1">
      <c r="A35" s="3" t="s">
        <v>31</v>
      </c>
      <c r="B35" s="3" t="str">
        <f t="shared" si="1"/>
        <v>36</v>
      </c>
      <c r="C35" s="48">
        <f>'proposé final'!C35-'proposé final'!I35</f>
        <v>5.7863359567403183E-2</v>
      </c>
      <c r="D35" s="48">
        <f>'proposé final'!D35-'proposé final'!J35</f>
        <v>1.2166744708850007E-2</v>
      </c>
      <c r="E35" s="48">
        <f>'proposé final'!E35-'proposé final'!K35</f>
        <v>-4.2997234989133451E-2</v>
      </c>
      <c r="F35" s="48">
        <f>'proposé final'!F35-'proposé final'!L35</f>
        <v>2.7032869287119732E-2</v>
      </c>
      <c r="G35"/>
      <c r="H35"/>
      <c r="I35"/>
      <c r="J35"/>
      <c r="K35"/>
      <c r="L35"/>
      <c r="M35"/>
      <c r="N35"/>
      <c r="O35"/>
      <c r="P35"/>
    </row>
    <row r="36" spans="1:16" ht="12" customHeight="1">
      <c r="A36" s="3" t="s">
        <v>32</v>
      </c>
      <c r="B36" s="3" t="str">
        <f t="shared" si="1"/>
        <v>37</v>
      </c>
      <c r="C36" s="48">
        <f>'proposé final'!C36-'proposé final'!I36</f>
        <v>0.17981701879586273</v>
      </c>
      <c r="D36" s="48">
        <f>'proposé final'!D36-'proposé final'!J36</f>
        <v>0.17911146190156788</v>
      </c>
      <c r="E36" s="48">
        <f>'proposé final'!E36-'proposé final'!K36</f>
        <v>8.3238402936088876E-2</v>
      </c>
      <c r="F36" s="48">
        <f>'proposé final'!F36-'proposé final'!L36</f>
        <v>0.44216688363351947</v>
      </c>
      <c r="G36"/>
      <c r="H36"/>
      <c r="I36"/>
      <c r="J36"/>
      <c r="K36"/>
      <c r="L36"/>
      <c r="M36"/>
      <c r="N36"/>
      <c r="O36"/>
      <c r="P36"/>
    </row>
    <row r="37" spans="1:16" ht="12" customHeight="1">
      <c r="A37" s="3" t="s">
        <v>33</v>
      </c>
      <c r="B37" s="3" t="str">
        <f t="shared" si="1"/>
        <v>38</v>
      </c>
      <c r="C37" s="48">
        <f>'proposé final'!C37-'proposé final'!I37</f>
        <v>8.0456175002658753E-3</v>
      </c>
      <c r="D37" s="48">
        <f>'proposé final'!D37-'proposé final'!J37</f>
        <v>0.24146695200134244</v>
      </c>
      <c r="E37" s="48">
        <f>'proposé final'!E37-'proposé final'!K37</f>
        <v>0.50815702143434882</v>
      </c>
      <c r="F37" s="48">
        <f>'proposé final'!F37-'proposé final'!L37</f>
        <v>0.7576695909359572</v>
      </c>
      <c r="G37"/>
      <c r="H37"/>
      <c r="I37"/>
      <c r="J37"/>
      <c r="K37"/>
      <c r="L37"/>
      <c r="M37"/>
      <c r="N37"/>
      <c r="O37"/>
      <c r="P37"/>
    </row>
    <row r="38" spans="1:16" ht="12" customHeight="1">
      <c r="A38" s="3" t="s">
        <v>34</v>
      </c>
      <c r="B38" s="3" t="str">
        <f t="shared" si="1"/>
        <v>39</v>
      </c>
      <c r="C38" s="48">
        <f>'proposé final'!C38-'proposé final'!I38</f>
        <v>3.526386899294064E-3</v>
      </c>
      <c r="D38" s="48">
        <f>'proposé final'!D38-'proposé final'!J38</f>
        <v>-0.58329799999999998</v>
      </c>
      <c r="E38" s="48">
        <f>'proposé final'!E38-'proposé final'!K38</f>
        <v>-0.20801499999999998</v>
      </c>
      <c r="F38" s="48">
        <f>'proposé final'!F38-'proposé final'!L38</f>
        <v>-0.78778661310070586</v>
      </c>
      <c r="G38"/>
      <c r="H38"/>
      <c r="I38"/>
      <c r="J38"/>
      <c r="K38"/>
      <c r="L38"/>
      <c r="M38"/>
      <c r="N38"/>
      <c r="O38"/>
      <c r="P38"/>
    </row>
    <row r="39" spans="1:16" ht="12" customHeight="1">
      <c r="A39" s="9" t="s">
        <v>35</v>
      </c>
      <c r="B39" s="3" t="str">
        <f t="shared" si="1"/>
        <v>41</v>
      </c>
      <c r="C39" s="48">
        <f>'proposé final'!C39-'proposé final'!I39</f>
        <v>-8.0781964719134791</v>
      </c>
      <c r="D39" s="48">
        <f>'proposé final'!D39-'proposé final'!J39</f>
        <v>-1.2896826697277257</v>
      </c>
      <c r="E39" s="48">
        <f>'proposé final'!E39-'proposé final'!K39</f>
        <v>10.33827388489858</v>
      </c>
      <c r="F39" s="48">
        <f>'proposé final'!F39-'proposé final'!L39</f>
        <v>0.97039474325737274</v>
      </c>
      <c r="G39"/>
      <c r="H39"/>
      <c r="I39"/>
      <c r="J39"/>
      <c r="K39"/>
      <c r="L39"/>
      <c r="M39"/>
      <c r="N39"/>
      <c r="O39"/>
      <c r="P39"/>
    </row>
    <row r="40" spans="1:16" ht="12" customHeight="1">
      <c r="A40" s="3" t="s">
        <v>36</v>
      </c>
      <c r="B40" s="3" t="str">
        <f t="shared" si="1"/>
        <v>45</v>
      </c>
      <c r="C40" s="48">
        <f>'proposé final'!C40-'proposé final'!I40</f>
        <v>2.9039077522743546E-3</v>
      </c>
      <c r="D40" s="48">
        <f>'proposé final'!D40-'proposé final'!J40</f>
        <v>2.6265782629281455E-3</v>
      </c>
      <c r="E40" s="48">
        <f>'proposé final'!E40-'proposé final'!K40</f>
        <v>1.2846904443787124E-2</v>
      </c>
      <c r="F40" s="48">
        <f>'proposé final'!F40-'proposé final'!L40</f>
        <v>1.8377390458989631E-2</v>
      </c>
      <c r="G40"/>
      <c r="H40"/>
      <c r="I40"/>
      <c r="J40"/>
      <c r="K40"/>
      <c r="L40"/>
      <c r="M40"/>
      <c r="N40"/>
      <c r="O40"/>
      <c r="P40"/>
    </row>
    <row r="41" spans="1:16" ht="12" customHeight="1">
      <c r="A41" s="3" t="s">
        <v>37</v>
      </c>
      <c r="B41" s="3" t="str">
        <f t="shared" si="1"/>
        <v>52</v>
      </c>
      <c r="C41" s="48">
        <f>'proposé final'!C43-'proposé final'!I43</f>
        <v>5.5714028193794091E-2</v>
      </c>
      <c r="D41" s="48">
        <f>'proposé final'!D43-'proposé final'!J43</f>
        <v>-6.6444538098432093E-2</v>
      </c>
      <c r="E41" s="48">
        <f>'proposé final'!E43-'proposé final'!K43</f>
        <v>-1.4135841941278222</v>
      </c>
      <c r="F41" s="48">
        <f>'proposé final'!F43-'proposé final'!L43</f>
        <v>-1.4243147040324604</v>
      </c>
      <c r="G41"/>
      <c r="H41"/>
      <c r="I41"/>
      <c r="J41"/>
      <c r="K41"/>
      <c r="L41"/>
      <c r="M41"/>
      <c r="N41"/>
      <c r="O41"/>
      <c r="P41"/>
    </row>
    <row r="42" spans="1:16" ht="12" customHeight="1">
      <c r="A42" s="3" t="s">
        <v>38</v>
      </c>
      <c r="B42" s="3" t="str">
        <f t="shared" si="1"/>
        <v>53</v>
      </c>
      <c r="C42" s="48">
        <f>'proposé final'!C44-'proposé final'!I44</f>
        <v>6.6830746466697233E-2</v>
      </c>
      <c r="D42" s="48">
        <f>'proposé final'!D44-'proposé final'!J44</f>
        <v>2.152292625714694E-2</v>
      </c>
      <c r="E42" s="48">
        <f>'proposé final'!E44-'proposé final'!K44</f>
        <v>7.1816530021733105E-2</v>
      </c>
      <c r="F42" s="48">
        <f>'proposé final'!F44-'proposé final'!L44</f>
        <v>0.16017020274557731</v>
      </c>
      <c r="G42"/>
      <c r="H42"/>
      <c r="I42"/>
      <c r="J42"/>
      <c r="K42"/>
      <c r="L42"/>
      <c r="M42"/>
      <c r="N42"/>
      <c r="O42"/>
      <c r="P42"/>
    </row>
    <row r="43" spans="1:16" ht="12" customHeight="1">
      <c r="A43" s="3" t="s">
        <v>39</v>
      </c>
      <c r="B43" s="3" t="str">
        <f t="shared" si="1"/>
        <v>55</v>
      </c>
      <c r="C43" s="48">
        <f>'proposé final'!C45-'proposé final'!I45</f>
        <v>0.26691307988167556</v>
      </c>
      <c r="D43" s="48">
        <f>'proposé final'!D45-'proposé final'!J45</f>
        <v>0.19432519830412837</v>
      </c>
      <c r="E43" s="48">
        <f>'proposé final'!E45-'proposé final'!K45</f>
        <v>0.79364055917790566</v>
      </c>
      <c r="F43" s="48">
        <f>'proposé final'!F45-'proposé final'!L45</f>
        <v>1.2548788373637096</v>
      </c>
      <c r="G43"/>
      <c r="H43"/>
      <c r="I43"/>
      <c r="J43"/>
      <c r="K43"/>
      <c r="L43"/>
      <c r="M43"/>
      <c r="N43"/>
      <c r="O43"/>
      <c r="P43"/>
    </row>
    <row r="44" spans="1:16" ht="12" customHeight="1">
      <c r="A44" s="3" t="s">
        <v>163</v>
      </c>
      <c r="B44" s="3" t="str">
        <f t="shared" si="1"/>
        <v>58</v>
      </c>
      <c r="C44" s="48">
        <f>'proposé final'!C46-'proposé final'!I46</f>
        <v>2.8415292884407525E-2</v>
      </c>
      <c r="D44" s="48">
        <f>'proposé final'!D46-'proposé final'!J46</f>
        <v>1.2840053902721934E-2</v>
      </c>
      <c r="E44" s="48">
        <f>'proposé final'!E46-'proposé final'!K46</f>
        <v>5.4509689523753437E-2</v>
      </c>
      <c r="F44" s="48">
        <f>'proposé final'!F46-'proposé final'!L46</f>
        <v>9.5765036310882901E-2</v>
      </c>
      <c r="G44"/>
      <c r="H44"/>
      <c r="I44"/>
      <c r="J44"/>
      <c r="K44"/>
      <c r="L44"/>
      <c r="M44"/>
      <c r="N44"/>
      <c r="O44"/>
      <c r="P44"/>
    </row>
    <row r="45" spans="1:16" ht="12" customHeight="1">
      <c r="A45" s="3" t="s">
        <v>40</v>
      </c>
      <c r="B45" s="3" t="str">
        <f t="shared" si="1"/>
        <v>59</v>
      </c>
      <c r="C45" s="48">
        <f>'proposé final'!C47-'proposé final'!I47</f>
        <v>-4.6148710335686457E-3</v>
      </c>
      <c r="D45" s="48">
        <f>'proposé final'!D47-'proposé final'!J47</f>
        <v>-4.7229999999999998E-3</v>
      </c>
      <c r="E45" s="48">
        <f>'proposé final'!E47-'proposé final'!K47</f>
        <v>-2.7657000000000001E-2</v>
      </c>
      <c r="F45" s="48">
        <f>'proposé final'!F47-'proposé final'!L47</f>
        <v>-3.6994871033568646E-2</v>
      </c>
      <c r="G45"/>
      <c r="H45"/>
      <c r="I45"/>
      <c r="J45"/>
      <c r="K45"/>
      <c r="L45"/>
      <c r="M45"/>
      <c r="N45"/>
      <c r="O45"/>
      <c r="P45"/>
    </row>
    <row r="46" spans="1:16" ht="12" customHeight="1">
      <c r="A46" s="3" t="s">
        <v>164</v>
      </c>
      <c r="B46" s="3" t="str">
        <f t="shared" si="1"/>
        <v>60</v>
      </c>
      <c r="C46" s="48">
        <f>'proposé final'!C48-'proposé final'!I48</f>
        <v>0</v>
      </c>
      <c r="D46" s="48">
        <f>'proposé final'!D48-'proposé final'!J48</f>
        <v>0</v>
      </c>
      <c r="E46" s="48">
        <f>'proposé final'!E48-'proposé final'!K48</f>
        <v>0</v>
      </c>
      <c r="F46" s="48">
        <f>'proposé final'!F48-'proposé final'!L48</f>
        <v>0</v>
      </c>
      <c r="G46"/>
      <c r="H46"/>
      <c r="I46"/>
      <c r="J46"/>
      <c r="K46"/>
      <c r="L46"/>
      <c r="M46"/>
      <c r="N46"/>
      <c r="O46"/>
      <c r="P46"/>
    </row>
    <row r="47" spans="1:16" ht="12" customHeight="1">
      <c r="A47" s="3" t="s">
        <v>41</v>
      </c>
      <c r="B47" s="3" t="str">
        <f t="shared" ref="B47:B59" si="2">MID(A47:A109,7,2)</f>
        <v>61</v>
      </c>
      <c r="C47" s="48">
        <f>'proposé final'!C49-'proposé final'!I49</f>
        <v>4.7256036131010773E-2</v>
      </c>
      <c r="D47" s="48">
        <f>'proposé final'!D49-'proposé final'!J49</f>
        <v>3.6058415674846953E-2</v>
      </c>
      <c r="E47" s="48">
        <f>'proposé final'!E49-'proposé final'!K49</f>
        <v>0.18477843096616431</v>
      </c>
      <c r="F47" s="48">
        <f>'proposé final'!F49-'proposé final'!L49</f>
        <v>0.26809288277202215</v>
      </c>
      <c r="G47"/>
      <c r="H47"/>
      <c r="I47"/>
      <c r="J47"/>
      <c r="K47"/>
      <c r="L47"/>
      <c r="M47"/>
      <c r="N47"/>
      <c r="O47"/>
      <c r="P47"/>
    </row>
    <row r="48" spans="1:16" ht="12" customHeight="1">
      <c r="A48" s="3" t="s">
        <v>42</v>
      </c>
      <c r="B48" s="3" t="str">
        <f t="shared" si="2"/>
        <v>62</v>
      </c>
      <c r="C48" s="48">
        <f>'proposé final'!C50-'proposé final'!I50</f>
        <v>-8.6146753841416374E-3</v>
      </c>
      <c r="D48" s="48">
        <f>'proposé final'!D50-'proposé final'!J50</f>
        <v>-3.7025152668015635E-2</v>
      </c>
      <c r="E48" s="48">
        <f>'proposé final'!E50-'proposé final'!K50</f>
        <v>-0.29976231047624657</v>
      </c>
      <c r="F48" s="48">
        <f>'proposé final'!F50-'proposé final'!L50</f>
        <v>-0.34540213852840379</v>
      </c>
      <c r="G48"/>
      <c r="H48"/>
      <c r="I48"/>
      <c r="J48"/>
      <c r="K48"/>
      <c r="L48"/>
      <c r="M48"/>
      <c r="N48"/>
      <c r="O48"/>
      <c r="P48"/>
    </row>
    <row r="49" spans="1:16" ht="12" customHeight="1">
      <c r="A49" s="3" t="s">
        <v>43</v>
      </c>
      <c r="B49" s="3" t="str">
        <f t="shared" si="2"/>
        <v>63</v>
      </c>
      <c r="C49" s="48">
        <f>'proposé final'!C51-'proposé final'!I51</f>
        <v>-1.3984226201411872E-2</v>
      </c>
      <c r="D49" s="48">
        <f>'proposé final'!D51-'proposé final'!J51</f>
        <v>-2.9320357914284358E-2</v>
      </c>
      <c r="E49" s="48">
        <f>'proposé final'!E51-'proposé final'!K51</f>
        <v>-0.13463484862278843</v>
      </c>
      <c r="F49" s="48">
        <f>'proposé final'!F51-'proposé final'!L51</f>
        <v>-0.17793943273848467</v>
      </c>
      <c r="G49"/>
      <c r="H49"/>
      <c r="I49"/>
      <c r="J49"/>
      <c r="K49"/>
      <c r="L49"/>
      <c r="M49"/>
      <c r="N49"/>
      <c r="O49"/>
      <c r="P49"/>
    </row>
    <row r="50" spans="1:16" ht="12" customHeight="1">
      <c r="A50" s="3" t="s">
        <v>44</v>
      </c>
      <c r="B50" s="3" t="str">
        <f t="shared" si="2"/>
        <v>68</v>
      </c>
      <c r="C50" s="48">
        <f>'proposé final'!C53-'proposé final'!I53</f>
        <v>0.33359021704841529</v>
      </c>
      <c r="D50" s="48">
        <f>'proposé final'!D53-'proposé final'!J53</f>
        <v>0.98224057374778506</v>
      </c>
      <c r="E50" s="48">
        <f>'proposé final'!E53-'proposé final'!K53</f>
        <v>2.5642175337973541</v>
      </c>
      <c r="F50" s="48">
        <f>'proposé final'!F53-'proposé final'!L53</f>
        <v>3.8800483245935546</v>
      </c>
      <c r="G50"/>
      <c r="H50"/>
      <c r="I50"/>
      <c r="J50"/>
      <c r="K50"/>
      <c r="L50"/>
      <c r="M50"/>
      <c r="N50"/>
      <c r="O50"/>
      <c r="P50"/>
    </row>
    <row r="51" spans="1:16" ht="12" customHeight="1">
      <c r="A51" s="3" t="s">
        <v>45</v>
      </c>
      <c r="B51" s="3" t="str">
        <f t="shared" si="2"/>
        <v>69</v>
      </c>
      <c r="C51" s="48">
        <f>'proposé final'!C54-'proposé final'!I54</f>
        <v>7.2473441789112442E-2</v>
      </c>
      <c r="D51" s="48">
        <f>'proposé final'!D54-'proposé final'!J54</f>
        <v>5.2002703704118886E-2</v>
      </c>
      <c r="E51" s="48">
        <f>'proposé final'!E54-'proposé final'!K54</f>
        <v>-0.76250388208805742</v>
      </c>
      <c r="F51" s="48">
        <f>'proposé final'!F54-'proposé final'!L54</f>
        <v>-0.63802773659482614</v>
      </c>
      <c r="G51"/>
      <c r="H51"/>
      <c r="I51"/>
      <c r="J51"/>
      <c r="K51"/>
      <c r="L51"/>
      <c r="M51"/>
      <c r="N51"/>
      <c r="O51"/>
      <c r="P51"/>
    </row>
    <row r="52" spans="1:16" ht="12" customHeight="1">
      <c r="A52" s="3" t="s">
        <v>46</v>
      </c>
      <c r="B52" s="3" t="str">
        <f t="shared" si="2"/>
        <v>70</v>
      </c>
      <c r="C52" s="48">
        <f>'proposé final'!C55-'proposé final'!I55</f>
        <v>0.63223821401804392</v>
      </c>
      <c r="D52" s="48">
        <f>'proposé final'!D55-'proposé final'!J55</f>
        <v>-1.0166640538633698E-2</v>
      </c>
      <c r="E52" s="48">
        <f>'proposé final'!E55-'proposé final'!K55</f>
        <v>-4.1852057186428127</v>
      </c>
      <c r="F52" s="48">
        <f>'proposé final'!F55-'proposé final'!L55</f>
        <v>-3.563134145163402</v>
      </c>
      <c r="G52"/>
      <c r="H52"/>
      <c r="I52"/>
      <c r="J52"/>
      <c r="K52"/>
      <c r="L52"/>
      <c r="M52"/>
      <c r="N52"/>
      <c r="O52"/>
      <c r="P52"/>
    </row>
    <row r="53" spans="1:16" ht="12" customHeight="1">
      <c r="A53" s="3" t="s">
        <v>47</v>
      </c>
      <c r="B53" s="3" t="str">
        <f t="shared" si="2"/>
        <v>71</v>
      </c>
      <c r="C53" s="48">
        <f>'proposé final'!C56-'proposé final'!I56</f>
        <v>0.55890527873452189</v>
      </c>
      <c r="D53" s="48">
        <f>'proposé final'!D56-'proposé final'!J56</f>
        <v>0.84729282671595851</v>
      </c>
      <c r="E53" s="48">
        <f>'proposé final'!E56-'proposé final'!K56</f>
        <v>-0.77654843204870039</v>
      </c>
      <c r="F53" s="48">
        <f>'proposé final'!F56-'proposé final'!L56</f>
        <v>0.62964967340177935</v>
      </c>
      <c r="G53"/>
      <c r="H53"/>
      <c r="I53"/>
      <c r="J53"/>
      <c r="K53"/>
      <c r="L53"/>
      <c r="M53"/>
      <c r="N53"/>
      <c r="O53"/>
      <c r="P53"/>
    </row>
    <row r="54" spans="1:16" ht="12" customHeight="1">
      <c r="A54" s="3" t="s">
        <v>48</v>
      </c>
      <c r="B54" s="3" t="str">
        <f t="shared" si="2"/>
        <v>73</v>
      </c>
      <c r="C54" s="48">
        <f>'proposé final'!C57-'proposé final'!I57</f>
        <v>1.7161758204662363E-2</v>
      </c>
      <c r="D54" s="48">
        <f>'proposé final'!D57-'proposé final'!J57</f>
        <v>7.3065827491853225E-2</v>
      </c>
      <c r="E54" s="48">
        <f>'proposé final'!E57-'proposé final'!K57</f>
        <v>-0.13249010838744857</v>
      </c>
      <c r="F54" s="48">
        <f>'proposé final'!F57-'proposé final'!L57</f>
        <v>-4.2262522690932947E-2</v>
      </c>
      <c r="G54"/>
      <c r="H54"/>
      <c r="I54"/>
      <c r="J54"/>
      <c r="K54"/>
      <c r="L54"/>
      <c r="M54"/>
      <c r="N54"/>
      <c r="O54"/>
      <c r="P54"/>
    </row>
    <row r="55" spans="1:16" ht="12" customHeight="1">
      <c r="A55" s="3" t="s">
        <v>49</v>
      </c>
      <c r="B55" s="3" t="str">
        <f t="shared" si="2"/>
        <v>74</v>
      </c>
      <c r="C55" s="48">
        <f>'proposé final'!C58-'proposé final'!I58</f>
        <v>-4.1478000000000001E-2</v>
      </c>
      <c r="D55" s="48">
        <f>'proposé final'!D58-'proposé final'!J58</f>
        <v>-3.2591000000000002E-2</v>
      </c>
      <c r="E55" s="48">
        <f>'proposé final'!E58-'proposé final'!K58</f>
        <v>-0.25540600000000002</v>
      </c>
      <c r="F55" s="48">
        <f>'proposé final'!F58-'proposé final'!L58</f>
        <v>-0.32947500000000002</v>
      </c>
      <c r="G55"/>
      <c r="H55"/>
      <c r="I55"/>
      <c r="J55"/>
      <c r="K55"/>
      <c r="L55"/>
      <c r="M55"/>
      <c r="N55"/>
      <c r="O55"/>
      <c r="P55"/>
    </row>
    <row r="56" spans="1:16" ht="12" customHeight="1">
      <c r="A56" s="3" t="s">
        <v>50</v>
      </c>
      <c r="B56" s="3" t="str">
        <f t="shared" si="2"/>
        <v>75</v>
      </c>
      <c r="C56" s="48">
        <f>'proposé final'!C59-'proposé final'!I59</f>
        <v>0</v>
      </c>
      <c r="D56" s="48">
        <f>'proposé final'!D59-'proposé final'!J59</f>
        <v>0</v>
      </c>
      <c r="E56" s="48">
        <f>'proposé final'!E59-'proposé final'!K59</f>
        <v>0</v>
      </c>
      <c r="F56" s="48">
        <f>'proposé final'!F59-'proposé final'!L59</f>
        <v>0</v>
      </c>
      <c r="G56"/>
      <c r="H56"/>
      <c r="I56"/>
      <c r="J56"/>
      <c r="K56"/>
      <c r="L56"/>
      <c r="M56"/>
      <c r="N56"/>
      <c r="O56"/>
      <c r="P56"/>
    </row>
    <row r="57" spans="1:16" ht="12" customHeight="1">
      <c r="A57" s="3" t="s">
        <v>51</v>
      </c>
      <c r="B57" s="3" t="str">
        <f t="shared" si="2"/>
        <v>77</v>
      </c>
      <c r="C57" s="48">
        <f>'proposé final'!C60-'proposé final'!I60</f>
        <v>0.20722666851596666</v>
      </c>
      <c r="D57" s="48">
        <f>'proposé final'!D60-'proposé final'!J60</f>
        <v>0.20689420017986154</v>
      </c>
      <c r="E57" s="48">
        <f>'proposé final'!E60-'proposé final'!K60</f>
        <v>0.40735665569261226</v>
      </c>
      <c r="F57" s="48">
        <f>'proposé final'!F60-'proposé final'!L60</f>
        <v>0.82147752438844002</v>
      </c>
      <c r="G57"/>
      <c r="H57"/>
      <c r="I57"/>
      <c r="J57"/>
      <c r="K57"/>
      <c r="L57"/>
      <c r="M57"/>
      <c r="N57"/>
      <c r="O57"/>
      <c r="P57"/>
    </row>
    <row r="58" spans="1:16" ht="12" customHeight="1">
      <c r="A58" s="3" t="s">
        <v>52</v>
      </c>
      <c r="B58" s="3" t="str">
        <f t="shared" si="2"/>
        <v>78</v>
      </c>
      <c r="C58" s="48">
        <f>'proposé final'!C61-'proposé final'!I61</f>
        <v>0.18040821076089464</v>
      </c>
      <c r="D58" s="48">
        <f>'proposé final'!D61-'proposé final'!J61</f>
        <v>1.9082807083453648</v>
      </c>
      <c r="E58" s="48">
        <f>'proposé final'!E61-'proposé final'!K61</f>
        <v>-1.9857428405130593</v>
      </c>
      <c r="F58" s="48">
        <f>'proposé final'!F61-'proposé final'!L61</f>
        <v>0.10294607859319971</v>
      </c>
      <c r="G58"/>
      <c r="H58"/>
      <c r="I58"/>
      <c r="J58"/>
      <c r="K58"/>
      <c r="L58"/>
      <c r="M58"/>
      <c r="N58"/>
      <c r="O58"/>
      <c r="P58"/>
    </row>
    <row r="59" spans="1:16" ht="12" customHeight="1">
      <c r="A59" s="3" t="s">
        <v>165</v>
      </c>
      <c r="B59" s="3" t="str">
        <f t="shared" si="2"/>
        <v>79</v>
      </c>
      <c r="C59" s="48">
        <f>'proposé final'!C62-'proposé final'!I62</f>
        <v>0</v>
      </c>
      <c r="D59" s="48">
        <f>'proposé final'!D62-'proposé final'!J62</f>
        <v>0</v>
      </c>
      <c r="E59" s="48">
        <f>'proposé final'!E62-'proposé final'!K62</f>
        <v>0</v>
      </c>
      <c r="F59" s="48">
        <f>'proposé final'!F62-'proposé final'!L62</f>
        <v>0</v>
      </c>
      <c r="G59"/>
      <c r="H59"/>
      <c r="I59"/>
      <c r="J59"/>
      <c r="K59"/>
      <c r="L59"/>
      <c r="M59"/>
      <c r="N59"/>
      <c r="O59"/>
      <c r="P59"/>
    </row>
    <row r="60" spans="1:16" ht="12" customHeight="1">
      <c r="A60" s="3" t="s">
        <v>53</v>
      </c>
      <c r="B60" s="3" t="str">
        <f t="shared" ref="B60:B71" si="3">MID(A60:A121,7,2)</f>
        <v>80</v>
      </c>
      <c r="C60" s="48">
        <f>'proposé final'!C63-'proposé final'!I63</f>
        <v>1.0398324615858365E-2</v>
      </c>
      <c r="D60" s="48">
        <f>'proposé final'!D63-'proposé final'!J63</f>
        <v>-1.1933715828568711E-2</v>
      </c>
      <c r="E60" s="48">
        <f>'proposé final'!E63-'proposé final'!K63</f>
        <v>-0.19569831047624658</v>
      </c>
      <c r="F60" s="48">
        <f>'proposé final'!F63-'proposé final'!L63</f>
        <v>-0.19723370168895693</v>
      </c>
      <c r="G60"/>
      <c r="H60"/>
      <c r="I60"/>
      <c r="J60"/>
      <c r="K60"/>
      <c r="L60"/>
      <c r="M60"/>
      <c r="N60"/>
      <c r="O60"/>
      <c r="P60"/>
    </row>
    <row r="61" spans="1:16" ht="12" customHeight="1">
      <c r="A61" s="3" t="s">
        <v>54</v>
      </c>
      <c r="B61" s="3" t="str">
        <f t="shared" si="3"/>
        <v>81</v>
      </c>
      <c r="C61" s="48">
        <f>'proposé final'!C64-'proposé final'!I64</f>
        <v>0.76269461424459917</v>
      </c>
      <c r="D61" s="48">
        <f>'proposé final'!D64-'proposé final'!J64</f>
        <v>0.17029484937820813</v>
      </c>
      <c r="E61" s="48">
        <f>'proposé final'!E64-'proposé final'!K64</f>
        <v>1.2320650995610083E-2</v>
      </c>
      <c r="F61" s="48">
        <f>'proposé final'!F64-'proposé final'!L64</f>
        <v>0.94531011461841752</v>
      </c>
      <c r="G61"/>
      <c r="H61"/>
      <c r="I61"/>
      <c r="J61"/>
      <c r="K61"/>
      <c r="L61"/>
      <c r="M61"/>
      <c r="N61"/>
      <c r="O61"/>
      <c r="P61"/>
    </row>
    <row r="62" spans="1:16" ht="12" customHeight="1">
      <c r="A62" s="3" t="s">
        <v>55</v>
      </c>
      <c r="B62" s="3" t="str">
        <f t="shared" si="3"/>
        <v>82</v>
      </c>
      <c r="C62" s="48">
        <f>'proposé final'!C65-'proposé final'!I65</f>
        <v>-6.9939124566871388E-2</v>
      </c>
      <c r="D62" s="48">
        <f>'proposé final'!D65-'proposé final'!J65</f>
        <v>0.43745889946276972</v>
      </c>
      <c r="E62" s="48">
        <f>'proposé final'!E65-'proposé final'!K65</f>
        <v>-1.305133242710957</v>
      </c>
      <c r="F62" s="48">
        <f>'proposé final'!F65-'proposé final'!L65</f>
        <v>-0.93761346781505861</v>
      </c>
      <c r="G62"/>
      <c r="H62"/>
      <c r="I62"/>
      <c r="J62"/>
      <c r="K62"/>
      <c r="L62"/>
      <c r="M62"/>
      <c r="N62"/>
      <c r="O62"/>
      <c r="P62"/>
    </row>
    <row r="63" spans="1:16" ht="12" customHeight="1">
      <c r="A63" s="3" t="s">
        <v>56</v>
      </c>
      <c r="B63" s="3" t="str">
        <f t="shared" si="3"/>
        <v>85</v>
      </c>
      <c r="C63" s="48">
        <f>'proposé final'!C66-'proposé final'!I66</f>
        <v>-9.9067693990281813E-3</v>
      </c>
      <c r="D63" s="48">
        <f>'proposé final'!D66-'proposé final'!J66</f>
        <v>-3.6389510582299986E-2</v>
      </c>
      <c r="E63" s="48">
        <f>'proposé final'!E66-'proposé final'!K66</f>
        <v>-0.22755352889563613</v>
      </c>
      <c r="F63" s="48">
        <f>'proposé final'!F66-'proposé final'!L66</f>
        <v>-0.27384980887696431</v>
      </c>
      <c r="G63"/>
      <c r="H63"/>
      <c r="I63"/>
      <c r="J63"/>
      <c r="K63"/>
      <c r="L63"/>
      <c r="M63"/>
      <c r="N63"/>
      <c r="O63"/>
      <c r="P63"/>
    </row>
    <row r="64" spans="1:16" ht="12" customHeight="1">
      <c r="A64" s="3" t="s">
        <v>57</v>
      </c>
      <c r="B64" s="3" t="str">
        <f t="shared" si="3"/>
        <v>93</v>
      </c>
      <c r="C64" s="48">
        <f>'proposé final'!C67-'proposé final'!I67</f>
        <v>-7.1449999999999994E-3</v>
      </c>
      <c r="D64" s="48">
        <f>'proposé final'!D67-'proposé final'!J67</f>
        <v>-8.5310000000000004E-3</v>
      </c>
      <c r="E64" s="48">
        <f>'proposé final'!E67-'proposé final'!K67</f>
        <v>-3.9122999999999998E-2</v>
      </c>
      <c r="F64" s="48">
        <f>'proposé final'!F67-'proposé final'!L67</f>
        <v>-5.4799E-2</v>
      </c>
      <c r="G64"/>
      <c r="H64"/>
      <c r="I64"/>
      <c r="J64"/>
      <c r="K64"/>
      <c r="L64"/>
      <c r="M64"/>
      <c r="N64"/>
      <c r="O64"/>
      <c r="P64"/>
    </row>
    <row r="65" spans="1:16" ht="12" customHeight="1">
      <c r="A65" s="3" t="s">
        <v>58</v>
      </c>
      <c r="B65" s="3" t="str">
        <f t="shared" si="3"/>
        <v>94</v>
      </c>
      <c r="C65" s="48">
        <f>'proposé final'!C68-'proposé final'!I68</f>
        <v>-4.2692262014118708E-3</v>
      </c>
      <c r="D65" s="48">
        <f>'proposé final'!D68-'proposé final'!J68</f>
        <v>-1.8939588182993714E-2</v>
      </c>
      <c r="E65" s="48">
        <f>'proposé final'!E68-'proposé final'!K68</f>
        <v>-5.5091462256443437E-2</v>
      </c>
      <c r="F65" s="48">
        <f>'proposé final'!F68-'proposé final'!L68</f>
        <v>-7.8300276640849015E-2</v>
      </c>
      <c r="G65"/>
      <c r="H65"/>
      <c r="I65"/>
      <c r="J65"/>
      <c r="K65"/>
      <c r="L65"/>
      <c r="M65"/>
      <c r="N65"/>
      <c r="O65"/>
      <c r="P65"/>
    </row>
    <row r="66" spans="1:16" ht="12" customHeight="1">
      <c r="A66" s="3" t="s">
        <v>59</v>
      </c>
      <c r="B66" s="3" t="str">
        <f t="shared" si="3"/>
        <v>95</v>
      </c>
      <c r="C66" s="48">
        <f>'proposé final'!C69-'proposé final'!I69</f>
        <v>4.6328711515152422E-2</v>
      </c>
      <c r="D66" s="48">
        <f>'proposé final'!D69-'proposé final'!J69</f>
        <v>1.045592625714694E-2</v>
      </c>
      <c r="E66" s="48">
        <f>'proposé final'!E69-'proposé final'!K69</f>
        <v>5.6605378644521559E-2</v>
      </c>
      <c r="F66" s="48">
        <f>'proposé final'!F69-'proposé final'!L69</f>
        <v>0.11339001641682092</v>
      </c>
      <c r="G66"/>
      <c r="H66"/>
      <c r="I66"/>
      <c r="J66"/>
      <c r="K66"/>
      <c r="L66"/>
      <c r="M66"/>
      <c r="N66"/>
      <c r="O66"/>
      <c r="P66"/>
    </row>
    <row r="67" spans="1:16" ht="12" customHeight="1">
      <c r="A67" s="3" t="s">
        <v>60</v>
      </c>
      <c r="B67" s="3" t="str">
        <f t="shared" si="3"/>
        <v>96</v>
      </c>
      <c r="C67" s="48">
        <f>'proposé final'!C70-'proposé final'!I70</f>
        <v>-2.8850999999999998E-2</v>
      </c>
      <c r="D67" s="48">
        <f>'proposé final'!D70-'proposé final'!J70</f>
        <v>-3.5470000000000002E-2</v>
      </c>
      <c r="E67" s="48">
        <f>'proposé final'!E70-'proposé final'!K70</f>
        <v>-0.17874899999999999</v>
      </c>
      <c r="F67" s="48">
        <f>'proposé final'!F70-'proposé final'!L70</f>
        <v>-0.24307000000000001</v>
      </c>
      <c r="G67"/>
      <c r="H67"/>
      <c r="I67"/>
      <c r="J67"/>
      <c r="K67"/>
      <c r="L67"/>
      <c r="M67"/>
      <c r="N67"/>
      <c r="O67"/>
      <c r="P67"/>
    </row>
    <row r="68" spans="1:16" ht="12" customHeight="1">
      <c r="A68" s="3" t="s">
        <v>62</v>
      </c>
      <c r="B68" s="3" t="str">
        <f t="shared" si="3"/>
        <v>ce</v>
      </c>
      <c r="C68" s="48">
        <f>'proposé final'!C71-'proposé final'!I71</f>
        <v>8.5350200968703493E-4</v>
      </c>
      <c r="D68" s="48">
        <f>'proposé final'!D71-'proposé final'!J71</f>
        <v>1.5548690508750962E-3</v>
      </c>
      <c r="E68" s="48">
        <f>'proposé final'!E71-'proposé final'!K71</f>
        <v>-1.2454825480318066E-4</v>
      </c>
      <c r="F68" s="48">
        <f>'proposé final'!F71-'proposé final'!L71</f>
        <v>2.283822805758895E-3</v>
      </c>
      <c r="G68"/>
      <c r="H68"/>
      <c r="I68"/>
      <c r="J68"/>
      <c r="K68"/>
      <c r="L68"/>
      <c r="M68"/>
      <c r="N68"/>
      <c r="O68"/>
      <c r="P68"/>
    </row>
    <row r="69" spans="1:16" ht="12" customHeight="1">
      <c r="A69" s="3" t="s">
        <v>63</v>
      </c>
      <c r="B69" s="3" t="str">
        <f t="shared" si="3"/>
        <v>or</v>
      </c>
      <c r="C69" s="48">
        <f>'proposé final'!C72-'proposé final'!I72</f>
        <v>1.7303174997842369E-4</v>
      </c>
      <c r="D69" s="48">
        <f>'proposé final'!D72-'proposé final'!J72</f>
        <v>3.9925548910295372E-4</v>
      </c>
      <c r="E69" s="48">
        <f>'proposé final'!E72-'proposé final'!K72</f>
        <v>-1.2551058374626889E-4</v>
      </c>
      <c r="F69" s="48">
        <f>'proposé final'!F72-'proposé final'!L72</f>
        <v>4.4677665533510158E-4</v>
      </c>
      <c r="G69"/>
      <c r="H69"/>
      <c r="I69"/>
      <c r="J69"/>
      <c r="K69"/>
      <c r="L69"/>
      <c r="M69"/>
      <c r="N69"/>
      <c r="O69"/>
      <c r="P69"/>
    </row>
    <row r="70" spans="1:16" ht="12" customHeight="1">
      <c r="A70" s="3" t="s">
        <v>64</v>
      </c>
      <c r="B70" s="3" t="str">
        <f t="shared" si="3"/>
        <v>ie</v>
      </c>
      <c r="C70" s="48">
        <f>'proposé final'!C73-'proposé final'!I73</f>
        <v>3.3990185012742202E-3</v>
      </c>
      <c r="D70" s="48">
        <f>'proposé final'!D73-'proposé final'!J73</f>
        <v>2.9125201311197557E-3</v>
      </c>
      <c r="E70" s="48">
        <f>'proposé final'!E73-'proposé final'!K73</f>
        <v>-1.3587331094013777E-3</v>
      </c>
      <c r="F70" s="48">
        <f>'proposé final'!F73-'proposé final'!L73</f>
        <v>4.9528055229925982E-3</v>
      </c>
      <c r="G70"/>
      <c r="H70"/>
      <c r="I70"/>
      <c r="J70"/>
      <c r="K70"/>
      <c r="L70"/>
      <c r="M70"/>
      <c r="N70"/>
      <c r="O70"/>
      <c r="P70"/>
    </row>
    <row r="71" spans="1:16" ht="12" customHeight="1">
      <c r="A71" s="3" t="s">
        <v>65</v>
      </c>
      <c r="B71" s="3" t="str">
        <f t="shared" si="3"/>
        <v xml:space="preserve"> (</v>
      </c>
      <c r="C71" s="48">
        <f>'proposé final'!C74-'proposé final'!I74</f>
        <v>1.8058287035991466E-4</v>
      </c>
      <c r="D71" s="48">
        <f>'proposé final'!D74-'proposé final'!J74</f>
        <v>4.4706229431276667E-4</v>
      </c>
      <c r="E71" s="48">
        <f>'proposé final'!E74-'proposé final'!K74</f>
        <v>-1.3916533831409561E-4</v>
      </c>
      <c r="F71" s="48">
        <f>'proposé final'!F74-'proposé final'!L74</f>
        <v>4.8847982635857878E-4</v>
      </c>
      <c r="G71"/>
      <c r="H71"/>
      <c r="I71"/>
      <c r="J71"/>
      <c r="K71"/>
      <c r="L71"/>
      <c r="M71"/>
      <c r="N71"/>
      <c r="O71"/>
      <c r="P71"/>
    </row>
    <row r="72" spans="1:16" ht="12" customHeight="1">
      <c r="A72" s="3" t="s">
        <v>61</v>
      </c>
      <c r="C72" s="48">
        <f>'proposé final'!C75-'proposé final'!I75</f>
        <v>0</v>
      </c>
      <c r="D72" s="48">
        <f>'proposé final'!D75-'proposé final'!J75</f>
        <v>0</v>
      </c>
      <c r="E72" s="48">
        <f>'proposé final'!E75-'proposé final'!K75</f>
        <v>0</v>
      </c>
      <c r="F72" s="48">
        <f>'proposé final'!F75-'proposé final'!L75</f>
        <v>0</v>
      </c>
      <c r="G72"/>
      <c r="H72"/>
      <c r="I72"/>
      <c r="J72"/>
      <c r="K72"/>
      <c r="L72"/>
      <c r="M72"/>
      <c r="N72"/>
      <c r="O72"/>
    </row>
    <row r="73" spans="1:16" ht="12" customHeight="1">
      <c r="A73" s="3" t="s">
        <v>71</v>
      </c>
      <c r="C73" s="5">
        <f>SUM(C3:C72)</f>
        <v>4.6629367034256575E-15</v>
      </c>
      <c r="D73" s="5">
        <f t="shared" ref="D73:E73" si="4">SUM(D3:D72)</f>
        <v>3.4729163989055678E-15</v>
      </c>
      <c r="E73" s="5">
        <f t="shared" si="4"/>
        <v>5.1209037010835345E-14</v>
      </c>
      <c r="F73" s="5">
        <f t="shared" ref="F73" si="5">SUM(C73:E73)</f>
        <v>5.9344890113166571E-14</v>
      </c>
      <c r="H73"/>
      <c r="I73"/>
      <c r="J73"/>
      <c r="K73"/>
      <c r="L73"/>
      <c r="M73"/>
      <c r="N73"/>
      <c r="O73"/>
    </row>
    <row r="74" spans="1:16" ht="12" customHeight="1">
      <c r="C74" s="5"/>
      <c r="H74"/>
      <c r="I74"/>
      <c r="J74"/>
      <c r="K74"/>
      <c r="L74"/>
      <c r="M74"/>
      <c r="N74"/>
      <c r="O74"/>
    </row>
    <row r="75" spans="1:16" ht="12" customHeight="1">
      <c r="A75" s="3" t="s">
        <v>283</v>
      </c>
      <c r="G75"/>
      <c r="H75"/>
      <c r="I75"/>
      <c r="J75"/>
      <c r="K75"/>
      <c r="L75"/>
      <c r="M75"/>
      <c r="N75"/>
      <c r="O75"/>
    </row>
    <row r="76" spans="1:16" ht="12" customHeight="1">
      <c r="A76" s="3" t="s">
        <v>284</v>
      </c>
      <c r="G76"/>
      <c r="H76"/>
      <c r="I76"/>
      <c r="J76"/>
      <c r="K76"/>
      <c r="L76"/>
      <c r="M76"/>
      <c r="N76"/>
      <c r="O76"/>
    </row>
    <row r="77" spans="1:16" ht="12" customHeight="1">
      <c r="A77" s="3" t="s">
        <v>285</v>
      </c>
      <c r="G77"/>
      <c r="H77"/>
      <c r="I77"/>
      <c r="J77"/>
      <c r="K77"/>
      <c r="L77"/>
      <c r="M77"/>
      <c r="N77"/>
      <c r="O77"/>
    </row>
    <row r="78" spans="1:16" ht="12" customHeight="1">
      <c r="I78"/>
      <c r="J78"/>
      <c r="K78"/>
    </row>
    <row r="79" spans="1:16" ht="12" customHeight="1">
      <c r="I79"/>
      <c r="J79"/>
      <c r="K79"/>
    </row>
    <row r="81" spans="9:9" ht="12" customHeight="1">
      <c r="I81"/>
    </row>
    <row r="82" spans="9:9" ht="12" customHeight="1">
      <c r="I82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5"/>
  <dimension ref="A2:E9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E93"/>
    </sheetView>
  </sheetViews>
  <sheetFormatPr baseColWidth="10" defaultColWidth="11.42578125" defaultRowHeight="21"/>
  <cols>
    <col min="1" max="1" width="5.28515625" style="1" customWidth="1"/>
    <col min="2" max="16384" width="11.42578125" style="1"/>
  </cols>
  <sheetData>
    <row r="2" spans="1:5">
      <c r="B2" s="1" t="s">
        <v>75</v>
      </c>
      <c r="C2" s="1" t="s">
        <v>76</v>
      </c>
      <c r="D2" s="1" t="s">
        <v>77</v>
      </c>
      <c r="E2" s="1" t="s">
        <v>70</v>
      </c>
    </row>
    <row r="3" spans="1:5">
      <c r="A3" s="1" t="s">
        <v>78</v>
      </c>
      <c r="B3" s="2">
        <v>0</v>
      </c>
      <c r="C3" s="2">
        <v>0</v>
      </c>
      <c r="D3" s="2">
        <v>0</v>
      </c>
      <c r="E3" s="2">
        <f>SUM(B3:D3)</f>
        <v>0</v>
      </c>
    </row>
    <row r="4" spans="1:5">
      <c r="A4" s="1" t="s">
        <v>79</v>
      </c>
      <c r="B4" s="2">
        <v>0</v>
      </c>
      <c r="C4" s="2">
        <v>0</v>
      </c>
      <c r="D4" s="2">
        <v>0.16264099999999998</v>
      </c>
      <c r="E4" s="2">
        <f t="shared" ref="E4:E67" si="0">SUM(B4:D4)</f>
        <v>0.16264099999999998</v>
      </c>
    </row>
    <row r="5" spans="1:5">
      <c r="A5" s="1" t="s">
        <v>80</v>
      </c>
      <c r="B5" s="2">
        <v>8.294000000000001E-3</v>
      </c>
      <c r="C5" s="2">
        <v>6.6742999999999997E-2</v>
      </c>
      <c r="D5" s="2">
        <v>6.5272999999999998E-2</v>
      </c>
      <c r="E5" s="2">
        <f t="shared" si="0"/>
        <v>0.14030999999999999</v>
      </c>
    </row>
    <row r="6" spans="1:5">
      <c r="A6" s="1" t="s">
        <v>81</v>
      </c>
      <c r="B6" s="2">
        <v>0</v>
      </c>
      <c r="C6" s="2">
        <v>0</v>
      </c>
      <c r="D6" s="2">
        <v>0</v>
      </c>
      <c r="E6" s="2">
        <f t="shared" si="0"/>
        <v>0</v>
      </c>
    </row>
    <row r="7" spans="1:5">
      <c r="A7" s="1" t="s">
        <v>82</v>
      </c>
      <c r="B7" s="2">
        <v>0</v>
      </c>
      <c r="C7" s="2">
        <v>0</v>
      </c>
      <c r="D7" s="2">
        <v>0</v>
      </c>
      <c r="E7" s="2">
        <f t="shared" si="0"/>
        <v>0</v>
      </c>
    </row>
    <row r="8" spans="1:5">
      <c r="A8" s="1" t="s">
        <v>83</v>
      </c>
      <c r="B8" s="2">
        <v>0</v>
      </c>
      <c r="C8" s="2">
        <v>2.1401E-2</v>
      </c>
      <c r="D8" s="2">
        <v>0</v>
      </c>
      <c r="E8" s="2">
        <f t="shared" si="0"/>
        <v>2.1401E-2</v>
      </c>
    </row>
    <row r="9" spans="1:5">
      <c r="A9" s="1" t="s">
        <v>84</v>
      </c>
      <c r="B9" s="2">
        <v>0.17410400000000001</v>
      </c>
      <c r="C9" s="2">
        <v>0.224159</v>
      </c>
      <c r="D9" s="2">
        <v>1.0366169999999999</v>
      </c>
      <c r="E9" s="2">
        <f t="shared" si="0"/>
        <v>1.4348799999999999</v>
      </c>
    </row>
    <row r="10" spans="1:5">
      <c r="A10" s="1" t="s">
        <v>85</v>
      </c>
      <c r="B10" s="2">
        <v>6.3249999999999999E-3</v>
      </c>
      <c r="C10" s="2">
        <v>8.4659999999999996E-3</v>
      </c>
      <c r="D10" s="2">
        <v>0</v>
      </c>
      <c r="E10" s="2">
        <f t="shared" si="0"/>
        <v>1.4790999999999999E-2</v>
      </c>
    </row>
    <row r="11" spans="1:5">
      <c r="A11" s="1" t="s">
        <v>86</v>
      </c>
      <c r="B11" s="2">
        <v>4.1138000000000001E-2</v>
      </c>
      <c r="C11" s="2">
        <v>5.6309999999999999E-2</v>
      </c>
      <c r="D11" s="2">
        <v>0.24132200000000001</v>
      </c>
      <c r="E11" s="2">
        <f t="shared" si="0"/>
        <v>0.33877000000000002</v>
      </c>
    </row>
    <row r="12" spans="1:5">
      <c r="A12" s="1" t="s">
        <v>87</v>
      </c>
      <c r="B12" s="2">
        <v>2.2567E-2</v>
      </c>
      <c r="C12" s="2">
        <v>3.7517000000000002E-2</v>
      </c>
      <c r="D12" s="2">
        <v>0.14021700000000001</v>
      </c>
      <c r="E12" s="2">
        <f t="shared" si="0"/>
        <v>0.20030100000000001</v>
      </c>
    </row>
    <row r="13" spans="1:5">
      <c r="A13" s="1" t="s">
        <v>88</v>
      </c>
      <c r="B13" s="2">
        <v>0</v>
      </c>
      <c r="C13" s="2">
        <v>0</v>
      </c>
      <c r="D13" s="2">
        <v>8.1539999999999998E-3</v>
      </c>
      <c r="E13" s="2">
        <f t="shared" si="0"/>
        <v>8.1539999999999998E-3</v>
      </c>
    </row>
    <row r="14" spans="1:5">
      <c r="A14" s="1" t="s">
        <v>89</v>
      </c>
      <c r="B14" s="2">
        <v>6.4072999999999991E-2</v>
      </c>
      <c r="C14" s="2">
        <v>0.14477400000000001</v>
      </c>
      <c r="D14" s="2">
        <v>0.41625099999999998</v>
      </c>
      <c r="E14" s="2">
        <f t="shared" si="0"/>
        <v>0.62509799999999993</v>
      </c>
    </row>
    <row r="15" spans="1:5">
      <c r="A15" s="1" t="s">
        <v>90</v>
      </c>
      <c r="B15" s="2">
        <v>3.1279000000000001E-2</v>
      </c>
      <c r="C15" s="2">
        <v>4.7823999999999998E-2</v>
      </c>
      <c r="D15" s="2">
        <v>0.20858000000000002</v>
      </c>
      <c r="E15" s="2">
        <f t="shared" si="0"/>
        <v>0.28768300000000002</v>
      </c>
    </row>
    <row r="16" spans="1:5">
      <c r="A16" s="1" t="s">
        <v>91</v>
      </c>
      <c r="B16" s="2">
        <v>1.4188000000000001E-2</v>
      </c>
      <c r="C16" s="2">
        <v>5.489E-3</v>
      </c>
      <c r="D16" s="2">
        <v>8.3600999999999995E-2</v>
      </c>
      <c r="E16" s="2">
        <f t="shared" si="0"/>
        <v>0.10327799999999999</v>
      </c>
    </row>
    <row r="17" spans="1:5">
      <c r="A17" s="1" t="s">
        <v>92</v>
      </c>
      <c r="B17" s="2">
        <v>0.63768899999999995</v>
      </c>
      <c r="C17" s="2">
        <v>0.82176000000000005</v>
      </c>
      <c r="D17" s="2">
        <v>3.9973749999999999</v>
      </c>
      <c r="E17" s="2">
        <f t="shared" si="0"/>
        <v>5.4568240000000001</v>
      </c>
    </row>
    <row r="18" spans="1:5">
      <c r="A18" s="1" t="s">
        <v>93</v>
      </c>
      <c r="B18" s="2">
        <v>3.9509999999999997E-2</v>
      </c>
      <c r="C18" s="2">
        <v>8.4569000000000005E-2</v>
      </c>
      <c r="D18" s="2">
        <v>0.30657000000000001</v>
      </c>
      <c r="E18" s="2">
        <f t="shared" si="0"/>
        <v>0.430649</v>
      </c>
    </row>
    <row r="19" spans="1:5">
      <c r="A19" s="1" t="s">
        <v>94</v>
      </c>
      <c r="B19" s="2">
        <v>8.8079999999999999E-3</v>
      </c>
      <c r="C19" s="2">
        <v>7.8230000000000001E-3</v>
      </c>
      <c r="D19" s="2">
        <v>4.4500999999999999E-2</v>
      </c>
      <c r="E19" s="2">
        <f t="shared" si="0"/>
        <v>6.1131999999999999E-2</v>
      </c>
    </row>
    <row r="20" spans="1:5">
      <c r="A20" s="1" t="s">
        <v>95</v>
      </c>
      <c r="B20" s="2">
        <v>0.179647</v>
      </c>
      <c r="C20" s="2">
        <v>0.85520099999999999</v>
      </c>
      <c r="D20" s="2">
        <v>1.354123</v>
      </c>
      <c r="E20" s="2">
        <f t="shared" si="0"/>
        <v>2.3889709999999997</v>
      </c>
    </row>
    <row r="21" spans="1:5">
      <c r="A21" s="1" t="s">
        <v>96</v>
      </c>
      <c r="B21" s="2">
        <v>0.289634</v>
      </c>
      <c r="C21" s="2">
        <v>0.37994699999999998</v>
      </c>
      <c r="D21" s="2">
        <v>2.916995</v>
      </c>
      <c r="E21" s="2">
        <f t="shared" si="0"/>
        <v>3.586576</v>
      </c>
    </row>
    <row r="22" spans="1:5">
      <c r="A22" s="1" t="s">
        <v>97</v>
      </c>
      <c r="B22" s="2">
        <v>0</v>
      </c>
      <c r="C22" s="2">
        <v>2.532E-3</v>
      </c>
      <c r="D22" s="2">
        <v>2.1689999999999999E-3</v>
      </c>
      <c r="E22" s="2">
        <f t="shared" si="0"/>
        <v>4.7010000000000003E-3</v>
      </c>
    </row>
    <row r="23" spans="1:5">
      <c r="A23" s="1" t="s">
        <v>98</v>
      </c>
      <c r="B23" s="2">
        <v>0.62386900000000001</v>
      </c>
      <c r="C23" s="2">
        <v>0.70668600000000004</v>
      </c>
      <c r="D23" s="2">
        <v>4.4457420000000001</v>
      </c>
      <c r="E23" s="2">
        <f t="shared" si="0"/>
        <v>5.7762969999999996</v>
      </c>
    </row>
    <row r="24" spans="1:5">
      <c r="A24" s="1" t="s">
        <v>99</v>
      </c>
      <c r="B24" s="2">
        <v>2.344929</v>
      </c>
      <c r="C24" s="2">
        <v>3.0947439999999999</v>
      </c>
      <c r="D24" s="2">
        <v>13.222290000000001</v>
      </c>
      <c r="E24" s="2">
        <f t="shared" si="0"/>
        <v>18.661963</v>
      </c>
    </row>
    <row r="25" spans="1:5">
      <c r="A25" s="1" t="s">
        <v>100</v>
      </c>
      <c r="B25" s="2">
        <v>0.42281099999999999</v>
      </c>
      <c r="C25" s="2">
        <v>0.83306899999999995</v>
      </c>
      <c r="D25" s="2">
        <v>3.9770780000000001</v>
      </c>
      <c r="E25" s="2">
        <f t="shared" si="0"/>
        <v>5.232958</v>
      </c>
    </row>
    <row r="26" spans="1:5">
      <c r="A26" s="1" t="s">
        <v>101</v>
      </c>
      <c r="B26" s="2">
        <v>1.3827670000000001</v>
      </c>
      <c r="C26" s="2">
        <v>2.916337</v>
      </c>
      <c r="D26" s="2">
        <v>10.989834999999999</v>
      </c>
      <c r="E26" s="2">
        <f t="shared" si="0"/>
        <v>15.288938999999999</v>
      </c>
    </row>
    <row r="27" spans="1:5">
      <c r="A27" s="1" t="s">
        <v>102</v>
      </c>
      <c r="B27" s="2">
        <v>0.18367599999999998</v>
      </c>
      <c r="C27" s="2">
        <v>0.37877899999999998</v>
      </c>
      <c r="D27" s="2">
        <v>1.6475850000000001</v>
      </c>
      <c r="E27" s="2">
        <f t="shared" si="0"/>
        <v>2.2100400000000002</v>
      </c>
    </row>
    <row r="28" spans="1:5">
      <c r="A28" s="1" t="s">
        <v>103</v>
      </c>
      <c r="B28" s="2">
        <v>0.54296699999999998</v>
      </c>
      <c r="C28" s="2">
        <v>1.0041340000000001</v>
      </c>
      <c r="D28" s="2">
        <v>4.0093069999999997</v>
      </c>
      <c r="E28" s="2">
        <f t="shared" si="0"/>
        <v>5.5564079999999993</v>
      </c>
    </row>
    <row r="29" spans="1:5">
      <c r="A29" s="1" t="s">
        <v>104</v>
      </c>
      <c r="B29" s="2">
        <v>0.70041300000000006</v>
      </c>
      <c r="C29" s="2">
        <v>0.95822200000000002</v>
      </c>
      <c r="D29" s="2">
        <v>5.9078900000000001</v>
      </c>
      <c r="E29" s="2">
        <f t="shared" si="0"/>
        <v>7.5665250000000004</v>
      </c>
    </row>
    <row r="30" spans="1:5">
      <c r="A30" s="1" t="s">
        <v>105</v>
      </c>
      <c r="B30" s="2">
        <v>9.3559999999999997E-3</v>
      </c>
      <c r="C30" s="2">
        <v>2.6317E-2</v>
      </c>
      <c r="D30" s="2">
        <v>0.19841999999999999</v>
      </c>
      <c r="E30" s="2">
        <f t="shared" si="0"/>
        <v>0.234093</v>
      </c>
    </row>
    <row r="31" spans="1:5">
      <c r="A31" s="1" t="s">
        <v>106</v>
      </c>
      <c r="B31" s="2">
        <v>0</v>
      </c>
      <c r="C31" s="2">
        <v>1.5799999999999999E-4</v>
      </c>
      <c r="D31" s="2">
        <v>7.4269999999999996E-3</v>
      </c>
      <c r="E31" s="2">
        <f t="shared" si="0"/>
        <v>7.5849999999999997E-3</v>
      </c>
    </row>
    <row r="32" spans="1:5">
      <c r="A32" s="1" t="s">
        <v>107</v>
      </c>
      <c r="B32" s="2">
        <v>1.1147000000000001E-2</v>
      </c>
      <c r="C32" s="2">
        <v>1.5987999999999999E-2</v>
      </c>
      <c r="D32" s="2">
        <v>0.12848300000000001</v>
      </c>
      <c r="E32" s="2">
        <f t="shared" si="0"/>
        <v>0.15561800000000001</v>
      </c>
    </row>
    <row r="33" spans="1:5">
      <c r="A33" s="1" t="s">
        <v>108</v>
      </c>
      <c r="B33" s="2">
        <v>4.6353999999999999E-2</v>
      </c>
      <c r="C33" s="2">
        <v>6.5197000000000005E-2</v>
      </c>
      <c r="D33" s="2">
        <v>0.33128800000000003</v>
      </c>
      <c r="E33" s="2">
        <f t="shared" si="0"/>
        <v>0.44283900000000004</v>
      </c>
    </row>
    <row r="34" spans="1:5">
      <c r="A34" s="1" t="s">
        <v>109</v>
      </c>
      <c r="B34" s="2">
        <v>0.19647100000000001</v>
      </c>
      <c r="C34" s="2">
        <v>0.39439200000000002</v>
      </c>
      <c r="D34" s="2">
        <v>1.7221569999999999</v>
      </c>
      <c r="E34" s="2">
        <f t="shared" si="0"/>
        <v>2.3130199999999999</v>
      </c>
    </row>
    <row r="35" spans="1:5">
      <c r="A35" s="1" t="s">
        <v>110</v>
      </c>
      <c r="B35" s="2">
        <v>1.9440000000000002E-2</v>
      </c>
      <c r="C35" s="2">
        <v>5.6856000000000004E-2</v>
      </c>
      <c r="D35" s="2">
        <v>0.21491099999999999</v>
      </c>
      <c r="E35" s="2">
        <f t="shared" si="0"/>
        <v>0.29120699999999999</v>
      </c>
    </row>
    <row r="36" spans="1:5">
      <c r="A36" s="1" t="s">
        <v>111</v>
      </c>
      <c r="B36" s="2">
        <v>1.6086E-2</v>
      </c>
      <c r="C36" s="2">
        <v>2.4249E-2</v>
      </c>
      <c r="D36" s="2">
        <v>0.120475</v>
      </c>
      <c r="E36" s="2">
        <f t="shared" si="0"/>
        <v>0.16081000000000001</v>
      </c>
    </row>
    <row r="37" spans="1:5">
      <c r="A37" s="1" t="s">
        <v>112</v>
      </c>
      <c r="B37" s="2">
        <v>2.0827000000000002E-2</v>
      </c>
      <c r="C37" s="2">
        <v>2.1925E-2</v>
      </c>
      <c r="D37" s="2">
        <v>0.11668099999999999</v>
      </c>
      <c r="E37" s="2">
        <f t="shared" si="0"/>
        <v>0.15943299999999999</v>
      </c>
    </row>
    <row r="38" spans="1:5">
      <c r="A38" s="1" t="s">
        <v>113</v>
      </c>
      <c r="B38" s="2">
        <v>7.1592000000000003E-2</v>
      </c>
      <c r="C38" s="2">
        <v>0.125116</v>
      </c>
      <c r="D38" s="2">
        <v>0.52118900000000001</v>
      </c>
      <c r="E38" s="2">
        <f t="shared" si="0"/>
        <v>0.71789700000000001</v>
      </c>
    </row>
    <row r="39" spans="1:5">
      <c r="A39" s="1" t="s">
        <v>114</v>
      </c>
      <c r="B39" s="2">
        <v>5.006E-3</v>
      </c>
      <c r="C39" s="2">
        <v>0.58329799999999998</v>
      </c>
      <c r="D39" s="2">
        <v>0.20801499999999998</v>
      </c>
      <c r="E39" s="2">
        <f t="shared" si="0"/>
        <v>0.79631899999999989</v>
      </c>
    </row>
    <row r="40" spans="1:5">
      <c r="A40" s="1" t="s">
        <v>67</v>
      </c>
      <c r="B40" s="2">
        <v>2.133</v>
      </c>
      <c r="C40" s="2">
        <v>0</v>
      </c>
      <c r="D40" s="2">
        <v>0</v>
      </c>
      <c r="E40" s="2">
        <f t="shared" si="0"/>
        <v>2.133</v>
      </c>
    </row>
    <row r="41" spans="1:5">
      <c r="A41" s="1" t="s">
        <v>68</v>
      </c>
      <c r="B41" s="2">
        <v>1.5204000000000001E-2</v>
      </c>
      <c r="C41" s="2">
        <v>5.1749999999999998</v>
      </c>
      <c r="D41" s="2">
        <v>2.4841999999999999E-2</v>
      </c>
      <c r="E41" s="2">
        <f t="shared" si="0"/>
        <v>5.2150459999999992</v>
      </c>
    </row>
    <row r="42" spans="1:5">
      <c r="A42" s="1" t="s">
        <v>69</v>
      </c>
      <c r="B42" s="2">
        <v>12.954362</v>
      </c>
      <c r="C42" s="2">
        <v>2.136752</v>
      </c>
      <c r="D42" s="2">
        <v>25.075787000000002</v>
      </c>
      <c r="E42" s="2">
        <f t="shared" si="0"/>
        <v>40.166901000000003</v>
      </c>
    </row>
    <row r="43" spans="1:5">
      <c r="A43" s="1" t="s">
        <v>115</v>
      </c>
      <c r="B43" s="2">
        <v>1.0464000000000001E-2</v>
      </c>
      <c r="C43" s="2">
        <v>1.6882000000000001E-2</v>
      </c>
      <c r="D43" s="2">
        <v>6.4284999999999995E-2</v>
      </c>
      <c r="E43" s="2">
        <f t="shared" si="0"/>
        <v>9.163099999999999E-2</v>
      </c>
    </row>
    <row r="44" spans="1:5">
      <c r="A44" s="1" t="s">
        <v>116</v>
      </c>
      <c r="B44" s="2">
        <v>0.26505499999999999</v>
      </c>
      <c r="C44" s="2">
        <v>0.30003399999999997</v>
      </c>
      <c r="D44" s="2">
        <v>0.30906400000000001</v>
      </c>
      <c r="E44" s="2">
        <f t="shared" si="0"/>
        <v>0.87415299999999996</v>
      </c>
    </row>
    <row r="45" spans="1:5">
      <c r="A45" s="1" t="s">
        <v>117</v>
      </c>
      <c r="B45" s="2">
        <v>0</v>
      </c>
      <c r="C45" s="2">
        <v>0</v>
      </c>
      <c r="D45" s="2">
        <v>0</v>
      </c>
      <c r="E45" s="2">
        <f t="shared" si="0"/>
        <v>0</v>
      </c>
    </row>
    <row r="46" spans="1:5">
      <c r="A46" s="1" t="s">
        <v>118</v>
      </c>
      <c r="B46" s="2">
        <v>3.9712000000000004E-2</v>
      </c>
      <c r="C46" s="2">
        <v>4.6523000000000002E-2</v>
      </c>
      <c r="D46" s="2">
        <v>0.23305199999999998</v>
      </c>
      <c r="E46" s="2">
        <f t="shared" si="0"/>
        <v>0.31928699999999999</v>
      </c>
    </row>
    <row r="47" spans="1:5">
      <c r="A47" s="1" t="s">
        <v>119</v>
      </c>
      <c r="B47" s="2">
        <v>0</v>
      </c>
      <c r="C47" s="2">
        <v>0</v>
      </c>
      <c r="D47" s="2">
        <v>0</v>
      </c>
      <c r="E47" s="2">
        <f t="shared" si="0"/>
        <v>0</v>
      </c>
    </row>
    <row r="48" spans="1:5">
      <c r="A48" s="1" t="s">
        <v>120</v>
      </c>
      <c r="B48" s="2">
        <v>1.4022999999999999E-2</v>
      </c>
      <c r="C48" s="2">
        <v>3.0518999999999998E-2</v>
      </c>
      <c r="D48" s="2">
        <v>7.8400000000000011E-2</v>
      </c>
      <c r="E48" s="2">
        <f t="shared" si="0"/>
        <v>0.12294200000000001</v>
      </c>
    </row>
    <row r="49" spans="1:5">
      <c r="A49" s="1" t="s">
        <v>121</v>
      </c>
      <c r="B49" s="2">
        <v>0.245252</v>
      </c>
      <c r="C49" s="2">
        <v>0.26748099999999997</v>
      </c>
      <c r="D49" s="2">
        <v>1.813423</v>
      </c>
      <c r="E49" s="2">
        <f t="shared" si="0"/>
        <v>2.3261560000000001</v>
      </c>
    </row>
    <row r="50" spans="1:5">
      <c r="A50" s="1" t="s">
        <v>122</v>
      </c>
      <c r="B50" s="2">
        <v>1.5650999999999998E-2</v>
      </c>
      <c r="C50" s="2">
        <v>9.691E-3</v>
      </c>
      <c r="D50" s="2">
        <v>8.3138999999999991E-2</v>
      </c>
      <c r="E50" s="2">
        <f t="shared" si="0"/>
        <v>0.10848099999999999</v>
      </c>
    </row>
    <row r="51" spans="1:5">
      <c r="A51" s="1" t="s">
        <v>123</v>
      </c>
      <c r="B51" s="2">
        <v>1.1625999999999999E-2</v>
      </c>
      <c r="C51" s="2">
        <v>1.1742000000000001E-2</v>
      </c>
      <c r="D51" s="2">
        <v>6.7263000000000003E-2</v>
      </c>
      <c r="E51" s="2">
        <f t="shared" si="0"/>
        <v>9.0631000000000003E-2</v>
      </c>
    </row>
    <row r="52" spans="1:5">
      <c r="A52" s="1" t="s">
        <v>124</v>
      </c>
      <c r="B52" s="2">
        <v>3.1477999999999999E-2</v>
      </c>
      <c r="C52" s="2">
        <v>9.3063999999999994E-2</v>
      </c>
      <c r="D52" s="2">
        <v>0.179511</v>
      </c>
      <c r="E52" s="2">
        <f t="shared" si="0"/>
        <v>0.30405300000000002</v>
      </c>
    </row>
    <row r="53" spans="1:5">
      <c r="A53" s="1" t="s">
        <v>125</v>
      </c>
      <c r="B53" s="2">
        <v>2.6999999999999999E-5</v>
      </c>
      <c r="C53" s="2">
        <v>1.66E-4</v>
      </c>
      <c r="D53" s="2">
        <v>8.3099999999999992E-4</v>
      </c>
      <c r="E53" s="2">
        <f t="shared" si="0"/>
        <v>1.024E-3</v>
      </c>
    </row>
    <row r="54" spans="1:5">
      <c r="A54" s="1" t="s">
        <v>126</v>
      </c>
      <c r="B54" s="2">
        <v>7.4589999999999995E-3</v>
      </c>
      <c r="C54" s="2">
        <v>4.7229999999999998E-3</v>
      </c>
      <c r="D54" s="2">
        <v>2.7657000000000001E-2</v>
      </c>
      <c r="E54" s="2">
        <f t="shared" si="0"/>
        <v>3.9838999999999999E-2</v>
      </c>
    </row>
    <row r="55" spans="1:5">
      <c r="A55" s="1" t="s">
        <v>127</v>
      </c>
      <c r="B55" s="2">
        <v>2.8483000000000001E-2</v>
      </c>
      <c r="C55" s="2">
        <v>4.5985999999999999E-2</v>
      </c>
      <c r="D55" s="2">
        <v>0.16151300000000002</v>
      </c>
      <c r="E55" s="2">
        <f t="shared" si="0"/>
        <v>0.23598200000000003</v>
      </c>
    </row>
    <row r="56" spans="1:5">
      <c r="A56" s="1" t="s">
        <v>128</v>
      </c>
      <c r="B56" s="2">
        <v>6.3667000000000001E-2</v>
      </c>
      <c r="C56" s="2">
        <v>6.7986999999999992E-2</v>
      </c>
      <c r="D56" s="2">
        <v>0.37970199999999998</v>
      </c>
      <c r="E56" s="2">
        <f t="shared" si="0"/>
        <v>0.51135599999999992</v>
      </c>
    </row>
    <row r="57" spans="1:5">
      <c r="A57" s="1" t="s">
        <v>129</v>
      </c>
      <c r="B57" s="2">
        <v>5.9810000000000002E-2</v>
      </c>
      <c r="C57" s="2">
        <v>9.9451999999999999E-2</v>
      </c>
      <c r="D57" s="2">
        <v>0.355103</v>
      </c>
      <c r="E57" s="2">
        <f t="shared" si="0"/>
        <v>0.51436499999999996</v>
      </c>
    </row>
    <row r="58" spans="1:5">
      <c r="A58" s="1" t="s">
        <v>130</v>
      </c>
      <c r="B58" s="2">
        <v>3.1049E-2</v>
      </c>
      <c r="C58" s="2">
        <v>3.9725000000000003E-2</v>
      </c>
      <c r="D58" s="2">
        <v>0.17890799999999998</v>
      </c>
      <c r="E58" s="2">
        <f t="shared" si="0"/>
        <v>0.24968199999999999</v>
      </c>
    </row>
    <row r="59" spans="1:5">
      <c r="A59" s="1" t="s">
        <v>131</v>
      </c>
      <c r="B59" s="2">
        <v>0.89711600000000002</v>
      </c>
      <c r="C59" s="2">
        <v>0.36706099999999997</v>
      </c>
      <c r="D59" s="2">
        <v>2.3425240000000001</v>
      </c>
      <c r="E59" s="2">
        <f t="shared" si="0"/>
        <v>3.6067010000000002</v>
      </c>
    </row>
    <row r="60" spans="1:5">
      <c r="A60" s="1" t="s">
        <v>132</v>
      </c>
      <c r="B60" s="2">
        <v>8.3259E-2</v>
      </c>
      <c r="C60" s="2">
        <v>9.2143000000000003E-2</v>
      </c>
      <c r="D60" s="2">
        <v>0.49614600000000003</v>
      </c>
      <c r="E60" s="2">
        <f t="shared" si="0"/>
        <v>0.67154800000000003</v>
      </c>
    </row>
    <row r="61" spans="1:5">
      <c r="A61" s="1" t="s">
        <v>133</v>
      </c>
      <c r="B61" s="2">
        <v>7.5189999999999993E-2</v>
      </c>
      <c r="C61" s="2">
        <v>0.10280800000000001</v>
      </c>
      <c r="D61" s="2">
        <v>0.532999</v>
      </c>
      <c r="E61" s="2">
        <f t="shared" si="0"/>
        <v>0.71099699999999999</v>
      </c>
    </row>
    <row r="62" spans="1:5">
      <c r="A62" s="1" t="s">
        <v>134</v>
      </c>
      <c r="B62" s="2">
        <v>0.231629</v>
      </c>
      <c r="C62" s="2">
        <v>6.0816000000000002E-2</v>
      </c>
      <c r="D62" s="2">
        <v>0.455683</v>
      </c>
      <c r="E62" s="2">
        <f t="shared" si="0"/>
        <v>0.74812800000000002</v>
      </c>
    </row>
    <row r="63" spans="1:5">
      <c r="A63" s="1" t="s">
        <v>135</v>
      </c>
      <c r="B63" s="2">
        <v>0.18531600000000001</v>
      </c>
      <c r="C63" s="2">
        <v>0.17429599999999998</v>
      </c>
      <c r="D63" s="2">
        <v>1.1218810000000001</v>
      </c>
      <c r="E63" s="2">
        <f t="shared" si="0"/>
        <v>1.4814930000000002</v>
      </c>
    </row>
    <row r="64" spans="1:5">
      <c r="A64" s="1" t="s">
        <v>136</v>
      </c>
      <c r="B64" s="2">
        <v>0.79348099999999999</v>
      </c>
      <c r="C64" s="2">
        <v>0.899756</v>
      </c>
      <c r="D64" s="2">
        <v>5.8340269999999999</v>
      </c>
      <c r="E64" s="2">
        <f t="shared" si="0"/>
        <v>7.5272639999999997</v>
      </c>
    </row>
    <row r="65" spans="1:5">
      <c r="A65" s="1" t="s">
        <v>137</v>
      </c>
      <c r="B65" s="2">
        <v>1.1251089999999999</v>
      </c>
      <c r="C65" s="2">
        <v>0.84423500000000007</v>
      </c>
      <c r="D65" s="2">
        <v>4.5082619999999993</v>
      </c>
      <c r="E65" s="2">
        <f t="shared" si="0"/>
        <v>6.4776059999999998</v>
      </c>
    </row>
    <row r="66" spans="1:5">
      <c r="A66" s="1" t="s">
        <v>138</v>
      </c>
      <c r="B66" s="2">
        <v>0</v>
      </c>
      <c r="C66" s="2">
        <v>0</v>
      </c>
      <c r="D66" s="2">
        <v>0</v>
      </c>
      <c r="E66" s="2">
        <f t="shared" si="0"/>
        <v>0</v>
      </c>
    </row>
    <row r="67" spans="1:5">
      <c r="A67" s="1" t="s">
        <v>139</v>
      </c>
      <c r="B67" s="2">
        <v>3.9465E-2</v>
      </c>
      <c r="C67" s="2">
        <v>3.3581E-2</v>
      </c>
      <c r="D67" s="2">
        <v>0.25182199999999999</v>
      </c>
      <c r="E67" s="2">
        <f t="shared" si="0"/>
        <v>0.32486799999999999</v>
      </c>
    </row>
    <row r="68" spans="1:5">
      <c r="A68" s="1" t="s">
        <v>140</v>
      </c>
      <c r="B68" s="2">
        <v>4.1478000000000001E-2</v>
      </c>
      <c r="C68" s="2">
        <v>3.2591000000000002E-2</v>
      </c>
      <c r="D68" s="2">
        <v>0.25540600000000002</v>
      </c>
      <c r="E68" s="2">
        <f t="shared" ref="E68:E93" si="1">SUM(B68:D68)</f>
        <v>0.32947500000000002</v>
      </c>
    </row>
    <row r="69" spans="1:5">
      <c r="A69" s="1" t="s">
        <v>141</v>
      </c>
      <c r="B69" s="2">
        <v>0</v>
      </c>
      <c r="C69" s="2">
        <v>0</v>
      </c>
      <c r="D69" s="2">
        <v>0</v>
      </c>
      <c r="E69" s="2">
        <f t="shared" si="1"/>
        <v>0</v>
      </c>
    </row>
    <row r="70" spans="1:5">
      <c r="A70" s="1" t="s">
        <v>142</v>
      </c>
      <c r="B70" s="2">
        <v>0.37557999999999997</v>
      </c>
      <c r="C70" s="2">
        <v>0.42973500000000003</v>
      </c>
      <c r="D70" s="2">
        <v>2.5527100000000003</v>
      </c>
      <c r="E70" s="2">
        <f t="shared" si="1"/>
        <v>3.3580250000000005</v>
      </c>
    </row>
    <row r="71" spans="1:5">
      <c r="A71" s="1" t="s">
        <v>143</v>
      </c>
      <c r="B71" s="2">
        <v>1.1830000000000001</v>
      </c>
      <c r="C71" s="2">
        <v>1.018</v>
      </c>
      <c r="D71" s="2">
        <v>5.3588000000000005</v>
      </c>
      <c r="E71" s="2">
        <f t="shared" si="1"/>
        <v>7.559800000000001</v>
      </c>
    </row>
    <row r="72" spans="1:5">
      <c r="A72" s="1" t="s">
        <v>144</v>
      </c>
      <c r="B72" s="2">
        <v>6.9240000000000005E-3</v>
      </c>
      <c r="C72" s="2">
        <v>1.5653E-2</v>
      </c>
      <c r="D72" s="2">
        <v>5.8127999999999999E-2</v>
      </c>
      <c r="E72" s="2">
        <f t="shared" si="1"/>
        <v>8.0704999999999999E-2</v>
      </c>
    </row>
    <row r="73" spans="1:5">
      <c r="A73" s="1" t="s">
        <v>145</v>
      </c>
      <c r="B73" s="2">
        <v>4.0797E-2</v>
      </c>
      <c r="C73" s="2">
        <v>3.2743000000000001E-2</v>
      </c>
      <c r="D73" s="2">
        <v>0.25103900000000001</v>
      </c>
      <c r="E73" s="2">
        <f t="shared" si="1"/>
        <v>0.32457900000000001</v>
      </c>
    </row>
    <row r="74" spans="1:5">
      <c r="A74" s="1" t="s">
        <v>146</v>
      </c>
      <c r="B74" s="2">
        <v>0.34007199999999999</v>
      </c>
      <c r="C74" s="2">
        <v>0.17027699999999998</v>
      </c>
      <c r="D74" s="2">
        <v>0.67563800000000007</v>
      </c>
      <c r="E74" s="2">
        <f t="shared" si="1"/>
        <v>1.1859869999999999</v>
      </c>
    </row>
    <row r="75" spans="1:5">
      <c r="A75" s="1" t="s">
        <v>147</v>
      </c>
      <c r="B75" s="2">
        <v>0.15526499999999999</v>
      </c>
      <c r="C75" s="2">
        <v>0.101548</v>
      </c>
      <c r="D75" s="2">
        <v>1.5264980000000001</v>
      </c>
      <c r="E75" s="2">
        <f t="shared" si="1"/>
        <v>1.7833110000000001</v>
      </c>
    </row>
    <row r="76" spans="1:5">
      <c r="A76" s="1" t="s">
        <v>148</v>
      </c>
      <c r="B76" s="2">
        <v>0</v>
      </c>
      <c r="C76" s="2">
        <v>0</v>
      </c>
      <c r="D76" s="2">
        <v>0</v>
      </c>
      <c r="E76" s="2">
        <f t="shared" si="1"/>
        <v>0</v>
      </c>
    </row>
    <row r="77" spans="1:5">
      <c r="A77" s="1" t="s">
        <v>149</v>
      </c>
      <c r="B77" s="2">
        <v>8.1012000000000001E-2</v>
      </c>
      <c r="C77" s="2">
        <v>0.109221</v>
      </c>
      <c r="D77" s="2">
        <v>0.59349600000000002</v>
      </c>
      <c r="E77" s="2">
        <f t="shared" si="1"/>
        <v>0.78372900000000001</v>
      </c>
    </row>
    <row r="78" spans="1:5">
      <c r="A78" s="1" t="s">
        <v>150</v>
      </c>
      <c r="B78" s="2">
        <v>1.9866999999999999E-2</v>
      </c>
      <c r="C78" s="2">
        <v>2.4628000000000001E-2</v>
      </c>
      <c r="D78" s="2">
        <v>0.122545</v>
      </c>
      <c r="E78" s="2">
        <f t="shared" si="1"/>
        <v>0.16703999999999999</v>
      </c>
    </row>
    <row r="79" spans="1:5">
      <c r="A79" s="1" t="s">
        <v>151</v>
      </c>
      <c r="B79" s="2">
        <v>0</v>
      </c>
      <c r="C79" s="2">
        <v>0</v>
      </c>
      <c r="D79" s="2">
        <v>0</v>
      </c>
      <c r="E79" s="2">
        <f t="shared" si="1"/>
        <v>0</v>
      </c>
    </row>
    <row r="80" spans="1:5">
      <c r="A80" s="1" t="s">
        <v>152</v>
      </c>
      <c r="B80" s="2">
        <v>0</v>
      </c>
      <c r="C80" s="2">
        <v>0</v>
      </c>
      <c r="D80" s="2">
        <v>0</v>
      </c>
      <c r="E80" s="2">
        <f t="shared" si="1"/>
        <v>0</v>
      </c>
    </row>
    <row r="81" spans="1:5">
      <c r="A81" s="1" t="s">
        <v>153</v>
      </c>
      <c r="B81" s="2">
        <v>0</v>
      </c>
      <c r="C81" s="2">
        <v>0</v>
      </c>
      <c r="D81" s="2">
        <v>0</v>
      </c>
      <c r="E81" s="2">
        <f t="shared" si="1"/>
        <v>0</v>
      </c>
    </row>
    <row r="82" spans="1:5">
      <c r="A82" s="1" t="s">
        <v>154</v>
      </c>
      <c r="B82" s="2">
        <v>8.0600000000000008E-4</v>
      </c>
      <c r="C82" s="2">
        <v>0</v>
      </c>
      <c r="D82" s="2">
        <v>3.15E-3</v>
      </c>
      <c r="E82" s="2">
        <f t="shared" si="1"/>
        <v>3.9560000000000003E-3</v>
      </c>
    </row>
    <row r="83" spans="1:5">
      <c r="A83" s="1" t="s">
        <v>155</v>
      </c>
      <c r="B83" s="2">
        <v>0</v>
      </c>
      <c r="C83" s="2">
        <v>0</v>
      </c>
      <c r="D83" s="2">
        <v>0</v>
      </c>
      <c r="E83" s="2">
        <f t="shared" si="1"/>
        <v>0</v>
      </c>
    </row>
    <row r="84" spans="1:5">
      <c r="A84" s="1" t="s">
        <v>156</v>
      </c>
      <c r="B84" s="2">
        <v>7.1449999999999994E-3</v>
      </c>
      <c r="C84" s="2">
        <v>8.5310000000000004E-3</v>
      </c>
      <c r="D84" s="2">
        <v>3.9122999999999998E-2</v>
      </c>
      <c r="E84" s="2">
        <f t="shared" si="1"/>
        <v>5.4799E-2</v>
      </c>
    </row>
    <row r="85" spans="1:5">
      <c r="A85" s="1" t="s">
        <v>157</v>
      </c>
      <c r="B85" s="2">
        <v>2.1333999999999999E-2</v>
      </c>
      <c r="C85" s="2">
        <v>2.1541000000000001E-2</v>
      </c>
      <c r="D85" s="2">
        <v>6.6159999999999997E-2</v>
      </c>
      <c r="E85" s="2">
        <f t="shared" si="1"/>
        <v>0.10903499999999999</v>
      </c>
    </row>
    <row r="86" spans="1:5">
      <c r="A86" s="1" t="s">
        <v>158</v>
      </c>
      <c r="B86" s="2">
        <v>1.3398999999999999E-2</v>
      </c>
      <c r="C86" s="2">
        <v>2.0757999999999999E-2</v>
      </c>
      <c r="D86" s="2">
        <v>5.4077E-2</v>
      </c>
      <c r="E86" s="2">
        <f t="shared" si="1"/>
        <v>8.8234000000000007E-2</v>
      </c>
    </row>
    <row r="87" spans="1:5">
      <c r="A87" s="1" t="s">
        <v>159</v>
      </c>
      <c r="B87" s="2">
        <v>2.8850999999999998E-2</v>
      </c>
      <c r="C87" s="2">
        <v>3.5470000000000002E-2</v>
      </c>
      <c r="D87" s="2">
        <v>0.17874899999999999</v>
      </c>
      <c r="E87" s="2">
        <f t="shared" si="1"/>
        <v>0.24307000000000001</v>
      </c>
    </row>
    <row r="88" spans="1:5">
      <c r="A88" s="1" t="s">
        <v>160</v>
      </c>
      <c r="B88" s="2">
        <v>0</v>
      </c>
      <c r="C88" s="2">
        <v>0</v>
      </c>
      <c r="D88" s="2">
        <v>0</v>
      </c>
      <c r="E88" s="2">
        <f t="shared" si="1"/>
        <v>0</v>
      </c>
    </row>
    <row r="89" spans="1:5">
      <c r="A89" s="1" t="s">
        <v>161</v>
      </c>
      <c r="B89" s="2">
        <v>0</v>
      </c>
      <c r="C89" s="2">
        <v>0</v>
      </c>
      <c r="D89" s="2">
        <v>0</v>
      </c>
      <c r="E89" s="2">
        <f t="shared" si="1"/>
        <v>0</v>
      </c>
    </row>
    <row r="90" spans="1:5">
      <c r="A90" s="1" t="s">
        <v>162</v>
      </c>
      <c r="B90" s="2">
        <v>0</v>
      </c>
      <c r="C90" s="2">
        <v>0</v>
      </c>
      <c r="D90" s="2">
        <v>0</v>
      </c>
      <c r="E90" s="2">
        <f t="shared" si="1"/>
        <v>0</v>
      </c>
    </row>
    <row r="91" spans="1:5">
      <c r="B91" s="2">
        <v>0</v>
      </c>
      <c r="C91" s="2">
        <v>0</v>
      </c>
      <c r="D91" s="2">
        <v>0</v>
      </c>
      <c r="E91" s="2">
        <f t="shared" si="1"/>
        <v>0</v>
      </c>
    </row>
    <row r="92" spans="1:5">
      <c r="B92" s="2">
        <v>0</v>
      </c>
      <c r="C92" s="2">
        <v>0</v>
      </c>
      <c r="D92" s="2">
        <v>0</v>
      </c>
      <c r="E92" s="2">
        <f t="shared" si="1"/>
        <v>0</v>
      </c>
    </row>
    <row r="93" spans="1:5">
      <c r="B93" s="2">
        <v>29.787386999999999</v>
      </c>
      <c r="C93" s="2">
        <v>26.911103000000001</v>
      </c>
      <c r="D93" s="2">
        <v>115.064504</v>
      </c>
      <c r="E93" s="2">
        <f t="shared" si="1"/>
        <v>171.76299399999999</v>
      </c>
    </row>
    <row r="94" spans="1:5">
      <c r="B94" s="2">
        <f>SUM(B3:B87)-B93</f>
        <v>-2.9999999888730144E-6</v>
      </c>
      <c r="C94" s="2">
        <f t="shared" ref="C94:D94" si="2">SUM(C3:C87)-C93</f>
        <v>-1.9999999985031991E-6</v>
      </c>
      <c r="D94" s="2">
        <f t="shared" si="2"/>
        <v>1.0000000685295163E-6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6"/>
  <dimension ref="A1:V81"/>
  <sheetViews>
    <sheetView topLeftCell="A9" workbookViewId="0">
      <selection activeCell="H13" sqref="H13"/>
    </sheetView>
  </sheetViews>
  <sheetFormatPr baseColWidth="10" defaultColWidth="10" defaultRowHeight="15"/>
  <cols>
    <col min="3" max="3" width="34.5703125" customWidth="1"/>
    <col min="4" max="7" width="10" customWidth="1"/>
    <col min="8" max="8" width="10" style="15" customWidth="1"/>
    <col min="9" max="20" width="10" customWidth="1"/>
    <col min="21" max="21" width="16.85546875" customWidth="1"/>
    <col min="259" max="259" width="16" customWidth="1"/>
    <col min="260" max="276" width="10" customWidth="1"/>
    <col min="277" max="277" width="16.85546875" customWidth="1"/>
    <col min="515" max="515" width="16" customWidth="1"/>
    <col min="516" max="532" width="10" customWidth="1"/>
    <col min="533" max="533" width="16.85546875" customWidth="1"/>
    <col min="771" max="771" width="16" customWidth="1"/>
    <col min="772" max="788" width="10" customWidth="1"/>
    <col min="789" max="789" width="16.85546875" customWidth="1"/>
    <col min="1027" max="1027" width="16" customWidth="1"/>
    <col min="1028" max="1044" width="10" customWidth="1"/>
    <col min="1045" max="1045" width="16.85546875" customWidth="1"/>
    <col min="1283" max="1283" width="16" customWidth="1"/>
    <col min="1284" max="1300" width="10" customWidth="1"/>
    <col min="1301" max="1301" width="16.85546875" customWidth="1"/>
    <col min="1539" max="1539" width="16" customWidth="1"/>
    <col min="1540" max="1556" width="10" customWidth="1"/>
    <col min="1557" max="1557" width="16.85546875" customWidth="1"/>
    <col min="1795" max="1795" width="16" customWidth="1"/>
    <col min="1796" max="1812" width="10" customWidth="1"/>
    <col min="1813" max="1813" width="16.85546875" customWidth="1"/>
    <col min="2051" max="2051" width="16" customWidth="1"/>
    <col min="2052" max="2068" width="10" customWidth="1"/>
    <col min="2069" max="2069" width="16.85546875" customWidth="1"/>
    <col min="2307" max="2307" width="16" customWidth="1"/>
    <col min="2308" max="2324" width="10" customWidth="1"/>
    <col min="2325" max="2325" width="16.85546875" customWidth="1"/>
    <col min="2563" max="2563" width="16" customWidth="1"/>
    <col min="2564" max="2580" width="10" customWidth="1"/>
    <col min="2581" max="2581" width="16.85546875" customWidth="1"/>
    <col min="2819" max="2819" width="16" customWidth="1"/>
    <col min="2820" max="2836" width="10" customWidth="1"/>
    <col min="2837" max="2837" width="16.85546875" customWidth="1"/>
    <col min="3075" max="3075" width="16" customWidth="1"/>
    <col min="3076" max="3092" width="10" customWidth="1"/>
    <col min="3093" max="3093" width="16.85546875" customWidth="1"/>
    <col min="3331" max="3331" width="16" customWidth="1"/>
    <col min="3332" max="3348" width="10" customWidth="1"/>
    <col min="3349" max="3349" width="16.85546875" customWidth="1"/>
    <col min="3587" max="3587" width="16" customWidth="1"/>
    <col min="3588" max="3604" width="10" customWidth="1"/>
    <col min="3605" max="3605" width="16.85546875" customWidth="1"/>
    <col min="3843" max="3843" width="16" customWidth="1"/>
    <col min="3844" max="3860" width="10" customWidth="1"/>
    <col min="3861" max="3861" width="16.85546875" customWidth="1"/>
    <col min="4099" max="4099" width="16" customWidth="1"/>
    <col min="4100" max="4116" width="10" customWidth="1"/>
    <col min="4117" max="4117" width="16.85546875" customWidth="1"/>
    <col min="4355" max="4355" width="16" customWidth="1"/>
    <col min="4356" max="4372" width="10" customWidth="1"/>
    <col min="4373" max="4373" width="16.85546875" customWidth="1"/>
    <col min="4611" max="4611" width="16" customWidth="1"/>
    <col min="4612" max="4628" width="10" customWidth="1"/>
    <col min="4629" max="4629" width="16.85546875" customWidth="1"/>
    <col min="4867" max="4867" width="16" customWidth="1"/>
    <col min="4868" max="4884" width="10" customWidth="1"/>
    <col min="4885" max="4885" width="16.85546875" customWidth="1"/>
    <col min="5123" max="5123" width="16" customWidth="1"/>
    <col min="5124" max="5140" width="10" customWidth="1"/>
    <col min="5141" max="5141" width="16.85546875" customWidth="1"/>
    <col min="5379" max="5379" width="16" customWidth="1"/>
    <col min="5380" max="5396" width="10" customWidth="1"/>
    <col min="5397" max="5397" width="16.85546875" customWidth="1"/>
    <col min="5635" max="5635" width="16" customWidth="1"/>
    <col min="5636" max="5652" width="10" customWidth="1"/>
    <col min="5653" max="5653" width="16.85546875" customWidth="1"/>
    <col min="5891" max="5891" width="16" customWidth="1"/>
    <col min="5892" max="5908" width="10" customWidth="1"/>
    <col min="5909" max="5909" width="16.85546875" customWidth="1"/>
    <col min="6147" max="6147" width="16" customWidth="1"/>
    <col min="6148" max="6164" width="10" customWidth="1"/>
    <col min="6165" max="6165" width="16.85546875" customWidth="1"/>
    <col min="6403" max="6403" width="16" customWidth="1"/>
    <col min="6404" max="6420" width="10" customWidth="1"/>
    <col min="6421" max="6421" width="16.85546875" customWidth="1"/>
    <col min="6659" max="6659" width="16" customWidth="1"/>
    <col min="6660" max="6676" width="10" customWidth="1"/>
    <col min="6677" max="6677" width="16.85546875" customWidth="1"/>
    <col min="6915" max="6915" width="16" customWidth="1"/>
    <col min="6916" max="6932" width="10" customWidth="1"/>
    <col min="6933" max="6933" width="16.85546875" customWidth="1"/>
    <col min="7171" max="7171" width="16" customWidth="1"/>
    <col min="7172" max="7188" width="10" customWidth="1"/>
    <col min="7189" max="7189" width="16.85546875" customWidth="1"/>
    <col min="7427" max="7427" width="16" customWidth="1"/>
    <col min="7428" max="7444" width="10" customWidth="1"/>
    <col min="7445" max="7445" width="16.85546875" customWidth="1"/>
    <col min="7683" max="7683" width="16" customWidth="1"/>
    <col min="7684" max="7700" width="10" customWidth="1"/>
    <col min="7701" max="7701" width="16.85546875" customWidth="1"/>
    <col min="7939" max="7939" width="16" customWidth="1"/>
    <col min="7940" max="7956" width="10" customWidth="1"/>
    <col min="7957" max="7957" width="16.85546875" customWidth="1"/>
    <col min="8195" max="8195" width="16" customWidth="1"/>
    <col min="8196" max="8212" width="10" customWidth="1"/>
    <col min="8213" max="8213" width="16.85546875" customWidth="1"/>
    <col min="8451" max="8451" width="16" customWidth="1"/>
    <col min="8452" max="8468" width="10" customWidth="1"/>
    <col min="8469" max="8469" width="16.85546875" customWidth="1"/>
    <col min="8707" max="8707" width="16" customWidth="1"/>
    <col min="8708" max="8724" width="10" customWidth="1"/>
    <col min="8725" max="8725" width="16.85546875" customWidth="1"/>
    <col min="8963" max="8963" width="16" customWidth="1"/>
    <col min="8964" max="8980" width="10" customWidth="1"/>
    <col min="8981" max="8981" width="16.85546875" customWidth="1"/>
    <col min="9219" max="9219" width="16" customWidth="1"/>
    <col min="9220" max="9236" width="10" customWidth="1"/>
    <col min="9237" max="9237" width="16.85546875" customWidth="1"/>
    <col min="9475" max="9475" width="16" customWidth="1"/>
    <col min="9476" max="9492" width="10" customWidth="1"/>
    <col min="9493" max="9493" width="16.85546875" customWidth="1"/>
    <col min="9731" max="9731" width="16" customWidth="1"/>
    <col min="9732" max="9748" width="10" customWidth="1"/>
    <col min="9749" max="9749" width="16.85546875" customWidth="1"/>
    <col min="9987" max="9987" width="16" customWidth="1"/>
    <col min="9988" max="10004" width="10" customWidth="1"/>
    <col min="10005" max="10005" width="16.85546875" customWidth="1"/>
    <col min="10243" max="10243" width="16" customWidth="1"/>
    <col min="10244" max="10260" width="10" customWidth="1"/>
    <col min="10261" max="10261" width="16.85546875" customWidth="1"/>
    <col min="10499" max="10499" width="16" customWidth="1"/>
    <col min="10500" max="10516" width="10" customWidth="1"/>
    <col min="10517" max="10517" width="16.85546875" customWidth="1"/>
    <col min="10755" max="10755" width="16" customWidth="1"/>
    <col min="10756" max="10772" width="10" customWidth="1"/>
    <col min="10773" max="10773" width="16.85546875" customWidth="1"/>
    <col min="11011" max="11011" width="16" customWidth="1"/>
    <col min="11012" max="11028" width="10" customWidth="1"/>
    <col min="11029" max="11029" width="16.85546875" customWidth="1"/>
    <col min="11267" max="11267" width="16" customWidth="1"/>
    <col min="11268" max="11284" width="10" customWidth="1"/>
    <col min="11285" max="11285" width="16.85546875" customWidth="1"/>
    <col min="11523" max="11523" width="16" customWidth="1"/>
    <col min="11524" max="11540" width="10" customWidth="1"/>
    <col min="11541" max="11541" width="16.85546875" customWidth="1"/>
    <col min="11779" max="11779" width="16" customWidth="1"/>
    <col min="11780" max="11796" width="10" customWidth="1"/>
    <col min="11797" max="11797" width="16.85546875" customWidth="1"/>
    <col min="12035" max="12035" width="16" customWidth="1"/>
    <col min="12036" max="12052" width="10" customWidth="1"/>
    <col min="12053" max="12053" width="16.85546875" customWidth="1"/>
    <col min="12291" max="12291" width="16" customWidth="1"/>
    <col min="12292" max="12308" width="10" customWidth="1"/>
    <col min="12309" max="12309" width="16.85546875" customWidth="1"/>
    <col min="12547" max="12547" width="16" customWidth="1"/>
    <col min="12548" max="12564" width="10" customWidth="1"/>
    <col min="12565" max="12565" width="16.85546875" customWidth="1"/>
    <col min="12803" max="12803" width="16" customWidth="1"/>
    <col min="12804" max="12820" width="10" customWidth="1"/>
    <col min="12821" max="12821" width="16.85546875" customWidth="1"/>
    <col min="13059" max="13059" width="16" customWidth="1"/>
    <col min="13060" max="13076" width="10" customWidth="1"/>
    <col min="13077" max="13077" width="16.85546875" customWidth="1"/>
    <col min="13315" max="13315" width="16" customWidth="1"/>
    <col min="13316" max="13332" width="10" customWidth="1"/>
    <col min="13333" max="13333" width="16.85546875" customWidth="1"/>
    <col min="13571" max="13571" width="16" customWidth="1"/>
    <col min="13572" max="13588" width="10" customWidth="1"/>
    <col min="13589" max="13589" width="16.85546875" customWidth="1"/>
    <col min="13827" max="13827" width="16" customWidth="1"/>
    <col min="13828" max="13844" width="10" customWidth="1"/>
    <col min="13845" max="13845" width="16.85546875" customWidth="1"/>
    <col min="14083" max="14083" width="16" customWidth="1"/>
    <col min="14084" max="14100" width="10" customWidth="1"/>
    <col min="14101" max="14101" width="16.85546875" customWidth="1"/>
    <col min="14339" max="14339" width="16" customWidth="1"/>
    <col min="14340" max="14356" width="10" customWidth="1"/>
    <col min="14357" max="14357" width="16.85546875" customWidth="1"/>
    <col min="14595" max="14595" width="16" customWidth="1"/>
    <col min="14596" max="14612" width="10" customWidth="1"/>
    <col min="14613" max="14613" width="16.85546875" customWidth="1"/>
    <col min="14851" max="14851" width="16" customWidth="1"/>
    <col min="14852" max="14868" width="10" customWidth="1"/>
    <col min="14869" max="14869" width="16.85546875" customWidth="1"/>
    <col min="15107" max="15107" width="16" customWidth="1"/>
    <col min="15108" max="15124" width="10" customWidth="1"/>
    <col min="15125" max="15125" width="16.85546875" customWidth="1"/>
    <col min="15363" max="15363" width="16" customWidth="1"/>
    <col min="15364" max="15380" width="10" customWidth="1"/>
    <col min="15381" max="15381" width="16.85546875" customWidth="1"/>
    <col min="15619" max="15619" width="16" customWidth="1"/>
    <col min="15620" max="15636" width="10" customWidth="1"/>
    <col min="15637" max="15637" width="16.85546875" customWidth="1"/>
    <col min="15875" max="15875" width="16" customWidth="1"/>
    <col min="15876" max="15892" width="10" customWidth="1"/>
    <col min="15893" max="15893" width="16.85546875" customWidth="1"/>
    <col min="16131" max="16131" width="16" customWidth="1"/>
    <col min="16132" max="16148" width="10" customWidth="1"/>
    <col min="16149" max="16149" width="16.85546875" customWidth="1"/>
  </cols>
  <sheetData>
    <row r="1" spans="1:22">
      <c r="C1" s="14" t="s">
        <v>166</v>
      </c>
    </row>
    <row r="3" spans="1:22">
      <c r="C3" s="14" t="s">
        <v>167</v>
      </c>
    </row>
    <row r="4" spans="1:22">
      <c r="C4" s="14" t="s">
        <v>168</v>
      </c>
    </row>
    <row r="5" spans="1:22">
      <c r="C5" s="14" t="s">
        <v>169</v>
      </c>
    </row>
    <row r="7" spans="1:22">
      <c r="C7" s="14" t="s">
        <v>170</v>
      </c>
    </row>
    <row r="8" spans="1:22">
      <c r="C8" s="14" t="s">
        <v>171</v>
      </c>
    </row>
    <row r="9" spans="1:22">
      <c r="C9" s="14" t="s">
        <v>172</v>
      </c>
    </row>
    <row r="11" spans="1:22">
      <c r="C11" s="16" t="s">
        <v>173</v>
      </c>
      <c r="D11" s="16" t="s">
        <v>174</v>
      </c>
      <c r="E11" s="16" t="s">
        <v>175</v>
      </c>
      <c r="F11" s="16" t="s">
        <v>176</v>
      </c>
      <c r="G11" s="16" t="s">
        <v>177</v>
      </c>
      <c r="H11" s="17" t="s">
        <v>178</v>
      </c>
      <c r="I11" s="16" t="s">
        <v>179</v>
      </c>
      <c r="J11" s="16" t="s">
        <v>180</v>
      </c>
      <c r="K11" s="16" t="s">
        <v>181</v>
      </c>
      <c r="L11" s="16" t="s">
        <v>182</v>
      </c>
      <c r="M11" s="16" t="s">
        <v>183</v>
      </c>
      <c r="N11" s="16" t="s">
        <v>184</v>
      </c>
      <c r="O11" s="16" t="s">
        <v>185</v>
      </c>
      <c r="P11" s="16" t="s">
        <v>186</v>
      </c>
      <c r="Q11" s="16" t="s">
        <v>187</v>
      </c>
      <c r="R11" s="16" t="s">
        <v>188</v>
      </c>
      <c r="S11" s="16" t="s">
        <v>189</v>
      </c>
      <c r="T11" s="16" t="s">
        <v>190</v>
      </c>
      <c r="U11" s="16" t="s">
        <v>258</v>
      </c>
      <c r="V11" s="87" t="s">
        <v>292</v>
      </c>
    </row>
    <row r="12" spans="1:22">
      <c r="A12" s="42" t="s">
        <v>78</v>
      </c>
      <c r="B12" s="45" t="str">
        <f>MID(A12,1,2)</f>
        <v>01</v>
      </c>
      <c r="C12" s="16" t="s">
        <v>191</v>
      </c>
      <c r="D12" s="18">
        <v>47.8</v>
      </c>
      <c r="E12" s="19">
        <v>0.46</v>
      </c>
      <c r="F12" s="19">
        <v>0.04</v>
      </c>
      <c r="G12" s="20">
        <v>0</v>
      </c>
      <c r="H12" s="20">
        <v>0</v>
      </c>
      <c r="I12" s="18">
        <v>4.2</v>
      </c>
      <c r="J12" s="19">
        <v>16.37</v>
      </c>
      <c r="K12" s="20">
        <v>131</v>
      </c>
      <c r="L12" s="19">
        <v>2.63</v>
      </c>
      <c r="M12" s="19">
        <v>14.74</v>
      </c>
      <c r="N12" s="18">
        <v>0.3</v>
      </c>
      <c r="O12" s="20">
        <v>0</v>
      </c>
      <c r="P12" s="19">
        <v>0.15</v>
      </c>
      <c r="Q12" s="19">
        <v>0.41</v>
      </c>
      <c r="R12" s="19">
        <v>39.020000000000003</v>
      </c>
      <c r="S12" s="19">
        <v>175.27</v>
      </c>
      <c r="T12" s="20">
        <v>0</v>
      </c>
      <c r="U12" s="18">
        <f>SUM(D12:T12)</f>
        <v>432.39</v>
      </c>
      <c r="V12" s="24">
        <f>U12-T12</f>
        <v>432.39</v>
      </c>
    </row>
    <row r="13" spans="1:22">
      <c r="A13" s="42" t="s">
        <v>79</v>
      </c>
      <c r="B13" s="45" t="str">
        <f t="shared" ref="B13:B76" si="0">MID(A13,1,2)</f>
        <v>02</v>
      </c>
      <c r="C13" s="16" t="s">
        <v>192</v>
      </c>
      <c r="D13" s="18">
        <v>0.5</v>
      </c>
      <c r="E13" s="19">
        <v>7.75</v>
      </c>
      <c r="F13" s="19">
        <v>43.71</v>
      </c>
      <c r="G13" s="20">
        <v>0</v>
      </c>
      <c r="H13" s="19">
        <v>162.63999999999999</v>
      </c>
      <c r="I13" s="18">
        <v>11.8</v>
      </c>
      <c r="J13" s="19">
        <v>0.54</v>
      </c>
      <c r="K13" s="20">
        <v>3</v>
      </c>
      <c r="L13" s="19">
        <v>9.49</v>
      </c>
      <c r="M13" s="19">
        <v>51.95</v>
      </c>
      <c r="N13" s="19">
        <v>0.97</v>
      </c>
      <c r="O13" s="19">
        <v>64.349999999999994</v>
      </c>
      <c r="P13" s="18">
        <v>0.6</v>
      </c>
      <c r="Q13" s="19">
        <v>2.84</v>
      </c>
      <c r="R13" s="19">
        <v>3.01</v>
      </c>
      <c r="S13" s="19">
        <v>5.25</v>
      </c>
      <c r="T13" s="20">
        <v>0</v>
      </c>
      <c r="U13" s="18">
        <f t="shared" ref="U13:U76" si="1">SUM(D13:T13)</f>
        <v>368.40000000000003</v>
      </c>
      <c r="V13" s="24">
        <f t="shared" ref="V13:V76" si="2">U13-T13</f>
        <v>368.40000000000003</v>
      </c>
    </row>
    <row r="14" spans="1:22">
      <c r="A14" s="43" t="s">
        <v>80</v>
      </c>
      <c r="B14" s="45" t="str">
        <f t="shared" si="0"/>
        <v>03</v>
      </c>
      <c r="C14" s="16" t="s">
        <v>193</v>
      </c>
      <c r="D14" s="20">
        <v>0</v>
      </c>
      <c r="E14" s="20">
        <v>0</v>
      </c>
      <c r="F14" s="20">
        <v>0</v>
      </c>
      <c r="G14" s="20">
        <v>0</v>
      </c>
      <c r="H14" s="19">
        <v>140.31</v>
      </c>
      <c r="I14" s="20">
        <v>0</v>
      </c>
      <c r="J14" s="20">
        <v>0</v>
      </c>
      <c r="K14" s="20">
        <v>0</v>
      </c>
      <c r="L14" s="20">
        <v>0</v>
      </c>
      <c r="M14" s="19">
        <v>0.28999999999999998</v>
      </c>
      <c r="N14" s="20">
        <v>0</v>
      </c>
      <c r="O14" s="20">
        <v>0</v>
      </c>
      <c r="P14" s="20">
        <v>0</v>
      </c>
      <c r="Q14" s="19">
        <v>2.83</v>
      </c>
      <c r="R14" s="20">
        <v>0</v>
      </c>
      <c r="S14" s="19">
        <v>1.07</v>
      </c>
      <c r="T14" s="20">
        <v>0</v>
      </c>
      <c r="U14" s="18">
        <f t="shared" si="1"/>
        <v>144.5</v>
      </c>
      <c r="V14" s="24">
        <f t="shared" si="2"/>
        <v>144.5</v>
      </c>
    </row>
    <row r="15" spans="1:22">
      <c r="A15" s="42" t="s">
        <v>265</v>
      </c>
      <c r="B15" s="45" t="str">
        <f t="shared" si="0"/>
        <v>05</v>
      </c>
      <c r="C15" s="16" t="s">
        <v>194</v>
      </c>
      <c r="D15" s="18">
        <v>557.70000000000005</v>
      </c>
      <c r="E15" s="19">
        <v>276.75</v>
      </c>
      <c r="F15" s="19">
        <v>416.84</v>
      </c>
      <c r="G15" s="20">
        <v>3143</v>
      </c>
      <c r="H15" s="19">
        <v>1471.07</v>
      </c>
      <c r="I15" s="20">
        <v>1070</v>
      </c>
      <c r="J15" s="18">
        <v>198.3</v>
      </c>
      <c r="K15" s="20">
        <v>1098</v>
      </c>
      <c r="L15" s="19">
        <v>401.42</v>
      </c>
      <c r="M15" s="19">
        <v>1088.23</v>
      </c>
      <c r="N15" s="19">
        <v>210.87</v>
      </c>
      <c r="O15" s="19">
        <v>283.06</v>
      </c>
      <c r="P15" s="19">
        <v>73.650000000000006</v>
      </c>
      <c r="Q15" s="19">
        <v>325.55</v>
      </c>
      <c r="R15" s="19">
        <v>1317.44</v>
      </c>
      <c r="S15" s="19">
        <v>339.49</v>
      </c>
      <c r="T15" s="19">
        <v>2885.37</v>
      </c>
      <c r="U15" s="18">
        <f t="shared" si="1"/>
        <v>15156.739999999998</v>
      </c>
      <c r="V15" s="24">
        <f t="shared" si="2"/>
        <v>12271.369999999999</v>
      </c>
    </row>
    <row r="16" spans="1:22">
      <c r="A16" s="42" t="s">
        <v>266</v>
      </c>
      <c r="B16" s="45" t="str">
        <f t="shared" si="0"/>
        <v>10</v>
      </c>
      <c r="C16" s="16" t="s">
        <v>195</v>
      </c>
      <c r="D16" s="18">
        <v>61.7</v>
      </c>
      <c r="E16" s="19">
        <v>0.68</v>
      </c>
      <c r="F16" s="19">
        <v>8.4600000000000009</v>
      </c>
      <c r="G16" s="20">
        <v>0</v>
      </c>
      <c r="H16" s="19">
        <v>547.22</v>
      </c>
      <c r="I16" s="18">
        <v>28.3</v>
      </c>
      <c r="J16" s="19">
        <v>2.77</v>
      </c>
      <c r="K16" s="20">
        <v>46</v>
      </c>
      <c r="L16" s="19">
        <v>2.54</v>
      </c>
      <c r="M16" s="19">
        <v>64.260000000000005</v>
      </c>
      <c r="N16" s="19">
        <v>27.17</v>
      </c>
      <c r="O16" s="19">
        <v>183.14</v>
      </c>
      <c r="P16" s="19">
        <v>10.18</v>
      </c>
      <c r="Q16" s="19">
        <v>92.49</v>
      </c>
      <c r="R16" s="19">
        <v>1.04</v>
      </c>
      <c r="S16" s="19">
        <v>10.18</v>
      </c>
      <c r="T16" s="19">
        <v>39.950000000000003</v>
      </c>
      <c r="U16" s="18">
        <f t="shared" si="1"/>
        <v>1126.08</v>
      </c>
      <c r="V16" s="24">
        <f t="shared" si="2"/>
        <v>1086.1299999999999</v>
      </c>
    </row>
    <row r="17" spans="1:22">
      <c r="A17" s="43" t="s">
        <v>267</v>
      </c>
      <c r="B17" s="45" t="str">
        <f t="shared" si="0"/>
        <v>13</v>
      </c>
      <c r="C17" s="16" t="s">
        <v>196</v>
      </c>
      <c r="D17" s="18">
        <v>248.7</v>
      </c>
      <c r="E17" s="19">
        <v>54.62</v>
      </c>
      <c r="F17" s="19">
        <v>66.81</v>
      </c>
      <c r="G17" s="20">
        <v>411</v>
      </c>
      <c r="H17" s="19">
        <v>1016.06</v>
      </c>
      <c r="I17" s="18">
        <v>72.7</v>
      </c>
      <c r="J17" s="19">
        <v>58.05</v>
      </c>
      <c r="K17" s="20">
        <v>96</v>
      </c>
      <c r="L17" s="19">
        <v>74.81</v>
      </c>
      <c r="M17" s="19">
        <v>94.56</v>
      </c>
      <c r="N17" s="19">
        <v>21.32</v>
      </c>
      <c r="O17" s="19">
        <v>199.18</v>
      </c>
      <c r="P17" s="19">
        <v>3.48</v>
      </c>
      <c r="Q17" s="19">
        <v>105.51</v>
      </c>
      <c r="R17" s="19">
        <v>68.069999999999993</v>
      </c>
      <c r="S17" s="19">
        <v>395.99</v>
      </c>
      <c r="T17" s="19">
        <v>611.77</v>
      </c>
      <c r="U17" s="18">
        <f t="shared" si="1"/>
        <v>3598.6300000000006</v>
      </c>
      <c r="V17" s="24">
        <f t="shared" si="2"/>
        <v>2986.8600000000006</v>
      </c>
    </row>
    <row r="18" spans="1:22">
      <c r="A18" s="43">
        <v>16</v>
      </c>
      <c r="B18" s="45" t="str">
        <f t="shared" si="0"/>
        <v>16</v>
      </c>
      <c r="C18" s="16" t="s">
        <v>197</v>
      </c>
      <c r="D18" s="18">
        <v>1546.2</v>
      </c>
      <c r="E18" s="19">
        <v>182.09</v>
      </c>
      <c r="F18" s="19">
        <v>2530.2399999999998</v>
      </c>
      <c r="G18" s="20">
        <v>6765</v>
      </c>
      <c r="H18" s="19">
        <v>5456.82</v>
      </c>
      <c r="I18" s="18">
        <v>2319.9</v>
      </c>
      <c r="J18" s="19">
        <v>329.16</v>
      </c>
      <c r="K18" s="20">
        <v>2268</v>
      </c>
      <c r="L18" s="19">
        <v>1662.99</v>
      </c>
      <c r="M18" s="19">
        <v>1602.52</v>
      </c>
      <c r="N18" s="18">
        <v>585.4</v>
      </c>
      <c r="O18" s="19">
        <v>572.66</v>
      </c>
      <c r="P18" s="19">
        <v>101.16</v>
      </c>
      <c r="Q18" s="19">
        <v>2696.34</v>
      </c>
      <c r="R18" s="19">
        <v>3615.59</v>
      </c>
      <c r="S18" s="19">
        <v>4273.42</v>
      </c>
      <c r="T18" s="19">
        <v>7310.43</v>
      </c>
      <c r="U18" s="18">
        <f t="shared" si="1"/>
        <v>43817.920000000006</v>
      </c>
      <c r="V18" s="24">
        <f t="shared" si="2"/>
        <v>36507.490000000005</v>
      </c>
    </row>
    <row r="19" spans="1:22">
      <c r="A19" s="43">
        <v>17</v>
      </c>
      <c r="B19" s="45" t="str">
        <f t="shared" si="0"/>
        <v>17</v>
      </c>
      <c r="C19" s="16" t="s">
        <v>198</v>
      </c>
      <c r="D19" s="18">
        <v>36.299999999999997</v>
      </c>
      <c r="E19" s="19">
        <v>15.73</v>
      </c>
      <c r="F19" s="19">
        <v>3.02</v>
      </c>
      <c r="G19" s="20">
        <v>511</v>
      </c>
      <c r="H19" s="19">
        <v>430.65</v>
      </c>
      <c r="I19" s="20">
        <v>196</v>
      </c>
      <c r="J19" s="19">
        <v>5.97</v>
      </c>
      <c r="K19" s="20">
        <v>80</v>
      </c>
      <c r="L19" s="19">
        <v>53.74</v>
      </c>
      <c r="M19" s="19">
        <v>130.46</v>
      </c>
      <c r="N19" s="18">
        <v>11.3</v>
      </c>
      <c r="O19" s="19">
        <v>61.99</v>
      </c>
      <c r="P19" s="19">
        <v>1.86</v>
      </c>
      <c r="Q19" s="19">
        <v>32.04</v>
      </c>
      <c r="R19" s="19">
        <v>33.72</v>
      </c>
      <c r="S19" s="19">
        <v>124.56</v>
      </c>
      <c r="T19" s="19">
        <v>385.78</v>
      </c>
      <c r="U19" s="18">
        <f t="shared" si="1"/>
        <v>2114.12</v>
      </c>
      <c r="V19" s="24">
        <f t="shared" si="2"/>
        <v>1728.34</v>
      </c>
    </row>
    <row r="20" spans="1:22">
      <c r="A20" s="43">
        <v>18</v>
      </c>
      <c r="B20" s="45" t="str">
        <f t="shared" si="0"/>
        <v>18</v>
      </c>
      <c r="C20" s="16" t="s">
        <v>199</v>
      </c>
      <c r="D20" s="18">
        <v>21.7</v>
      </c>
      <c r="E20" s="18">
        <v>10.9</v>
      </c>
      <c r="F20" s="20">
        <v>0</v>
      </c>
      <c r="G20" s="20">
        <v>86</v>
      </c>
      <c r="H20" s="19">
        <v>61.13</v>
      </c>
      <c r="I20" s="18">
        <v>140.4</v>
      </c>
      <c r="J20" s="19">
        <v>1.36</v>
      </c>
      <c r="K20" s="20">
        <v>30</v>
      </c>
      <c r="L20" s="18">
        <v>7.1</v>
      </c>
      <c r="M20" s="19">
        <v>23.31</v>
      </c>
      <c r="N20" s="19">
        <v>4.54</v>
      </c>
      <c r="O20" s="19">
        <v>7.51</v>
      </c>
      <c r="P20" s="19">
        <v>2.2200000000000002</v>
      </c>
      <c r="Q20" s="19">
        <v>0.72</v>
      </c>
      <c r="R20" s="19">
        <v>24.18</v>
      </c>
      <c r="S20" s="20">
        <v>0</v>
      </c>
      <c r="T20" s="20">
        <v>0</v>
      </c>
      <c r="U20" s="18">
        <f t="shared" si="1"/>
        <v>421.07000000000011</v>
      </c>
      <c r="V20" s="24">
        <f t="shared" si="2"/>
        <v>421.07000000000011</v>
      </c>
    </row>
    <row r="21" spans="1:22">
      <c r="A21" s="43">
        <v>19</v>
      </c>
      <c r="B21" s="45" t="str">
        <f t="shared" si="0"/>
        <v>19</v>
      </c>
      <c r="C21" s="16" t="s">
        <v>200</v>
      </c>
      <c r="D21" s="18">
        <v>790.2</v>
      </c>
      <c r="E21" s="19">
        <v>496.03</v>
      </c>
      <c r="F21" s="19">
        <v>563.84</v>
      </c>
      <c r="G21" s="20">
        <v>4765</v>
      </c>
      <c r="H21" s="19">
        <v>2388.9699999999998</v>
      </c>
      <c r="I21" s="18">
        <v>2873.9</v>
      </c>
      <c r="J21" s="19">
        <v>202.71</v>
      </c>
      <c r="K21" s="20">
        <v>917</v>
      </c>
      <c r="L21" s="19">
        <v>693.33</v>
      </c>
      <c r="M21" s="19">
        <v>1779.43</v>
      </c>
      <c r="N21" s="19">
        <v>413.86</v>
      </c>
      <c r="O21" s="19">
        <v>453.33</v>
      </c>
      <c r="P21" s="19">
        <v>73.010000000000005</v>
      </c>
      <c r="Q21" s="19">
        <v>509.12</v>
      </c>
      <c r="R21" s="19">
        <v>992.44</v>
      </c>
      <c r="S21" s="19">
        <v>660.33</v>
      </c>
      <c r="T21" s="19">
        <v>3321.37</v>
      </c>
      <c r="U21" s="18">
        <f t="shared" si="1"/>
        <v>21893.869999999995</v>
      </c>
      <c r="V21" s="24">
        <f t="shared" si="2"/>
        <v>18572.499999999996</v>
      </c>
    </row>
    <row r="22" spans="1:22">
      <c r="A22" s="43">
        <v>20</v>
      </c>
      <c r="B22" s="45" t="str">
        <f t="shared" si="0"/>
        <v>20</v>
      </c>
      <c r="C22" s="16" t="s">
        <v>201</v>
      </c>
      <c r="D22" s="18">
        <v>631.4</v>
      </c>
      <c r="E22" s="18">
        <v>98.3</v>
      </c>
      <c r="F22" s="19">
        <v>339.79</v>
      </c>
      <c r="G22" s="20">
        <v>4243</v>
      </c>
      <c r="H22" s="19">
        <v>3586.58</v>
      </c>
      <c r="I22" s="18">
        <v>1076.5</v>
      </c>
      <c r="J22" s="19">
        <v>232.01</v>
      </c>
      <c r="K22" s="20">
        <v>970</v>
      </c>
      <c r="L22" s="19">
        <v>393.29</v>
      </c>
      <c r="M22" s="18">
        <v>1067.5</v>
      </c>
      <c r="N22" s="18">
        <v>298.60000000000002</v>
      </c>
      <c r="O22" s="19">
        <v>633.47</v>
      </c>
      <c r="P22" s="19">
        <v>24.04</v>
      </c>
      <c r="Q22" s="19">
        <v>350.69</v>
      </c>
      <c r="R22" s="19">
        <v>317.43</v>
      </c>
      <c r="S22" s="19">
        <v>743.09</v>
      </c>
      <c r="T22" s="19">
        <v>1513.45</v>
      </c>
      <c r="U22" s="18">
        <f t="shared" si="1"/>
        <v>16519.140000000003</v>
      </c>
      <c r="V22" s="24">
        <f t="shared" si="2"/>
        <v>15005.690000000002</v>
      </c>
    </row>
    <row r="23" spans="1:22">
      <c r="A23" s="43">
        <v>21</v>
      </c>
      <c r="B23" s="45" t="str">
        <f t="shared" si="0"/>
        <v>21</v>
      </c>
      <c r="C23" s="16" t="s">
        <v>202</v>
      </c>
      <c r="D23" s="20">
        <v>0</v>
      </c>
      <c r="E23" s="19">
        <v>1.52</v>
      </c>
      <c r="F23" s="19">
        <v>0.37</v>
      </c>
      <c r="G23" s="20">
        <v>0</v>
      </c>
      <c r="H23" s="18">
        <v>4.7</v>
      </c>
      <c r="I23" s="18">
        <v>0.2</v>
      </c>
      <c r="J23" s="19">
        <v>0.18</v>
      </c>
      <c r="K23" s="20">
        <v>0</v>
      </c>
      <c r="L23" s="20">
        <v>0</v>
      </c>
      <c r="M23" s="19">
        <v>1.39</v>
      </c>
      <c r="N23" s="19">
        <v>4.32</v>
      </c>
      <c r="O23" s="20">
        <v>0</v>
      </c>
      <c r="P23" s="19">
        <v>0.01</v>
      </c>
      <c r="Q23" s="23">
        <v>0</v>
      </c>
      <c r="R23" s="20">
        <v>0</v>
      </c>
      <c r="S23" s="20">
        <v>0</v>
      </c>
      <c r="T23" s="20">
        <v>0</v>
      </c>
      <c r="U23" s="18">
        <f t="shared" si="1"/>
        <v>12.69</v>
      </c>
      <c r="V23" s="24">
        <f t="shared" si="2"/>
        <v>12.69</v>
      </c>
    </row>
    <row r="24" spans="1:22">
      <c r="A24" s="43">
        <v>22</v>
      </c>
      <c r="B24" s="45" t="str">
        <f t="shared" si="0"/>
        <v>22</v>
      </c>
      <c r="C24" s="16" t="s">
        <v>203</v>
      </c>
      <c r="D24" s="18">
        <v>2281.6</v>
      </c>
      <c r="E24" s="19">
        <v>385.27</v>
      </c>
      <c r="F24" s="19">
        <v>853.53</v>
      </c>
      <c r="G24" s="20">
        <v>13922</v>
      </c>
      <c r="H24" s="18">
        <v>5776.3</v>
      </c>
      <c r="I24" s="18">
        <v>3475.8</v>
      </c>
      <c r="J24" s="19">
        <v>431.21</v>
      </c>
      <c r="K24" s="20">
        <v>2390</v>
      </c>
      <c r="L24" s="20">
        <v>1218</v>
      </c>
      <c r="M24" s="19">
        <v>6440.06</v>
      </c>
      <c r="N24" s="19">
        <v>571.66</v>
      </c>
      <c r="O24" s="20">
        <v>588</v>
      </c>
      <c r="P24" s="19">
        <v>55.65</v>
      </c>
      <c r="Q24" s="19">
        <v>1358.97</v>
      </c>
      <c r="R24" s="19">
        <v>842.91</v>
      </c>
      <c r="S24" s="19">
        <v>1138.1099999999999</v>
      </c>
      <c r="T24" s="19">
        <v>3418.38</v>
      </c>
      <c r="U24" s="18">
        <f t="shared" si="1"/>
        <v>45147.450000000004</v>
      </c>
      <c r="V24" s="24">
        <f t="shared" si="2"/>
        <v>41729.070000000007</v>
      </c>
    </row>
    <row r="25" spans="1:22">
      <c r="A25" s="43">
        <v>23</v>
      </c>
      <c r="B25" s="45" t="str">
        <f t="shared" si="0"/>
        <v>23</v>
      </c>
      <c r="C25" s="16" t="s">
        <v>204</v>
      </c>
      <c r="D25" s="18">
        <v>4981.6000000000004</v>
      </c>
      <c r="E25" s="19">
        <v>1534.76</v>
      </c>
      <c r="F25" s="19">
        <v>3024.78</v>
      </c>
      <c r="G25" s="20">
        <v>24774</v>
      </c>
      <c r="H25" s="19">
        <v>18661.96</v>
      </c>
      <c r="I25" s="18">
        <v>8123.9</v>
      </c>
      <c r="J25" s="19">
        <v>1237.26</v>
      </c>
      <c r="K25" s="20">
        <v>6317</v>
      </c>
      <c r="L25" s="19">
        <v>3326.58</v>
      </c>
      <c r="M25" s="19">
        <v>5503.73</v>
      </c>
      <c r="N25" s="19">
        <v>1669.21</v>
      </c>
      <c r="O25" s="19">
        <v>4551.54</v>
      </c>
      <c r="P25" s="19">
        <v>465.46</v>
      </c>
      <c r="Q25" s="19">
        <v>2696.12</v>
      </c>
      <c r="R25" s="19">
        <v>3228.95</v>
      </c>
      <c r="S25" s="19">
        <v>3225.89</v>
      </c>
      <c r="T25" s="19">
        <v>16863.650000000001</v>
      </c>
      <c r="U25" s="18">
        <f t="shared" si="1"/>
        <v>110186.39000000001</v>
      </c>
      <c r="V25" s="24">
        <f t="shared" si="2"/>
        <v>93322.74000000002</v>
      </c>
    </row>
    <row r="26" spans="1:22">
      <c r="A26" s="43">
        <v>24</v>
      </c>
      <c r="B26" s="45" t="str">
        <f t="shared" si="0"/>
        <v>24</v>
      </c>
      <c r="C26" s="16" t="s">
        <v>205</v>
      </c>
      <c r="D26" s="18">
        <v>1521.6</v>
      </c>
      <c r="E26" s="19">
        <v>406.77</v>
      </c>
      <c r="F26" s="19">
        <v>426.73</v>
      </c>
      <c r="G26" s="20">
        <v>3875</v>
      </c>
      <c r="H26" s="19">
        <v>5232.96</v>
      </c>
      <c r="I26" s="18">
        <v>2103.1999999999998</v>
      </c>
      <c r="J26" s="19">
        <v>364.32</v>
      </c>
      <c r="K26" s="20">
        <v>2063</v>
      </c>
      <c r="L26" s="19">
        <v>847.42</v>
      </c>
      <c r="M26" s="19">
        <v>1212.6500000000001</v>
      </c>
      <c r="N26" s="19">
        <v>495.19</v>
      </c>
      <c r="O26" s="19">
        <v>1458.41</v>
      </c>
      <c r="P26" s="19">
        <v>141.74</v>
      </c>
      <c r="Q26" s="20">
        <v>97</v>
      </c>
      <c r="R26" s="19">
        <v>855.78</v>
      </c>
      <c r="S26" s="19">
        <v>148.79</v>
      </c>
      <c r="T26" s="18">
        <v>3832.7</v>
      </c>
      <c r="U26" s="18">
        <f t="shared" si="1"/>
        <v>25083.260000000002</v>
      </c>
      <c r="V26" s="24">
        <f t="shared" si="2"/>
        <v>21250.560000000001</v>
      </c>
    </row>
    <row r="27" spans="1:22">
      <c r="A27" s="43">
        <v>25</v>
      </c>
      <c r="B27" s="45" t="str">
        <f t="shared" si="0"/>
        <v>25</v>
      </c>
      <c r="C27" s="16" t="s">
        <v>206</v>
      </c>
      <c r="D27" s="20">
        <v>2651</v>
      </c>
      <c r="E27" s="19">
        <v>492.68</v>
      </c>
      <c r="F27" s="19">
        <v>2686.73</v>
      </c>
      <c r="G27" s="20">
        <v>15617</v>
      </c>
      <c r="H27" s="19">
        <v>15288.94</v>
      </c>
      <c r="I27" s="18">
        <v>6555.6</v>
      </c>
      <c r="J27" s="19">
        <v>752.85</v>
      </c>
      <c r="K27" s="20">
        <v>6467</v>
      </c>
      <c r="L27" s="19">
        <v>1891.44</v>
      </c>
      <c r="M27" s="18">
        <v>5127.6000000000004</v>
      </c>
      <c r="N27" s="19">
        <v>977.37</v>
      </c>
      <c r="O27" s="18">
        <v>1486.8</v>
      </c>
      <c r="P27" s="19">
        <v>224.46</v>
      </c>
      <c r="Q27" s="19">
        <v>2228.73</v>
      </c>
      <c r="R27" s="19">
        <v>1755.34</v>
      </c>
      <c r="S27" s="19">
        <v>1535.92</v>
      </c>
      <c r="T27" s="19">
        <v>10688.87</v>
      </c>
      <c r="U27" s="18">
        <f t="shared" si="1"/>
        <v>76428.33</v>
      </c>
      <c r="V27" s="24">
        <f t="shared" si="2"/>
        <v>65739.460000000006</v>
      </c>
    </row>
    <row r="28" spans="1:22">
      <c r="A28" s="43">
        <v>26</v>
      </c>
      <c r="B28" s="45" t="str">
        <f t="shared" si="0"/>
        <v>26</v>
      </c>
      <c r="C28" s="16" t="s">
        <v>207</v>
      </c>
      <c r="D28" s="18">
        <v>239.9</v>
      </c>
      <c r="E28" s="19">
        <v>611.35</v>
      </c>
      <c r="F28" s="19">
        <v>816.59</v>
      </c>
      <c r="G28" s="20">
        <v>277</v>
      </c>
      <c r="H28" s="19">
        <v>2210.04</v>
      </c>
      <c r="I28" s="18">
        <v>1007.9</v>
      </c>
      <c r="J28" s="19">
        <v>63.93</v>
      </c>
      <c r="K28" s="20">
        <v>803</v>
      </c>
      <c r="L28" s="19">
        <v>156.26</v>
      </c>
      <c r="M28" s="19">
        <v>223.65</v>
      </c>
      <c r="N28" s="18">
        <v>30.9</v>
      </c>
      <c r="O28" s="19">
        <v>269.16000000000003</v>
      </c>
      <c r="P28" s="19">
        <v>40.74</v>
      </c>
      <c r="Q28" s="19">
        <v>103.28</v>
      </c>
      <c r="R28" s="19">
        <v>217.39</v>
      </c>
      <c r="S28" s="19">
        <v>291.25</v>
      </c>
      <c r="T28" s="19">
        <v>1268.05</v>
      </c>
      <c r="U28" s="18">
        <f t="shared" si="1"/>
        <v>8630.39</v>
      </c>
      <c r="V28" s="24">
        <f t="shared" si="2"/>
        <v>7362.3399999999992</v>
      </c>
    </row>
    <row r="29" spans="1:22">
      <c r="A29" s="43">
        <v>27</v>
      </c>
      <c r="B29" s="45" t="str">
        <f t="shared" si="0"/>
        <v>27</v>
      </c>
      <c r="C29" s="16" t="s">
        <v>208</v>
      </c>
      <c r="D29" s="18">
        <v>1551.5</v>
      </c>
      <c r="E29" s="18">
        <v>865.3</v>
      </c>
      <c r="F29" s="19">
        <v>804.49</v>
      </c>
      <c r="G29" s="20">
        <v>13721</v>
      </c>
      <c r="H29" s="19">
        <v>5556.41</v>
      </c>
      <c r="I29" s="18">
        <v>1582.1</v>
      </c>
      <c r="J29" s="19">
        <v>581.37</v>
      </c>
      <c r="K29" s="20">
        <v>2346</v>
      </c>
      <c r="L29" s="19">
        <v>1362.39</v>
      </c>
      <c r="M29" s="19">
        <v>1369.45</v>
      </c>
      <c r="N29" s="19">
        <v>468.97</v>
      </c>
      <c r="O29" s="19">
        <v>636.44000000000005</v>
      </c>
      <c r="P29" s="19">
        <v>90.21</v>
      </c>
      <c r="Q29" s="19">
        <v>1277.71</v>
      </c>
      <c r="R29" s="19">
        <v>470.28</v>
      </c>
      <c r="S29" s="18">
        <v>2211.8000000000002</v>
      </c>
      <c r="T29" s="18">
        <v>6732.9</v>
      </c>
      <c r="U29" s="18">
        <f t="shared" si="1"/>
        <v>41628.32</v>
      </c>
      <c r="V29" s="24">
        <f t="shared" si="2"/>
        <v>34895.42</v>
      </c>
    </row>
    <row r="30" spans="1:22">
      <c r="A30" s="43">
        <v>28</v>
      </c>
      <c r="B30" s="45" t="str">
        <f t="shared" si="0"/>
        <v>28</v>
      </c>
      <c r="C30" s="16" t="s">
        <v>209</v>
      </c>
      <c r="D30" s="18">
        <v>1047.4000000000001</v>
      </c>
      <c r="E30" s="19">
        <v>703.72</v>
      </c>
      <c r="F30" s="19">
        <v>1744.17</v>
      </c>
      <c r="G30" s="20">
        <v>3833</v>
      </c>
      <c r="H30" s="19">
        <v>7566.52</v>
      </c>
      <c r="I30" s="18">
        <v>1663.6</v>
      </c>
      <c r="J30" s="19">
        <v>228.31</v>
      </c>
      <c r="K30" s="20">
        <v>1548</v>
      </c>
      <c r="L30" s="19">
        <v>726.07</v>
      </c>
      <c r="M30" s="19">
        <v>682.31</v>
      </c>
      <c r="N30" s="19">
        <v>276.14999999999998</v>
      </c>
      <c r="O30" s="18">
        <v>66.8</v>
      </c>
      <c r="P30" s="19">
        <v>66.05</v>
      </c>
      <c r="Q30" s="18">
        <v>671.5</v>
      </c>
      <c r="R30" s="19">
        <v>401.06</v>
      </c>
      <c r="S30" s="19">
        <v>909.68</v>
      </c>
      <c r="T30" s="19">
        <v>3541.65</v>
      </c>
      <c r="U30" s="18">
        <f t="shared" si="1"/>
        <v>25675.990000000005</v>
      </c>
      <c r="V30" s="24">
        <f t="shared" si="2"/>
        <v>22134.340000000004</v>
      </c>
    </row>
    <row r="31" spans="1:22">
      <c r="A31" s="43">
        <v>29</v>
      </c>
      <c r="B31" s="45" t="str">
        <f t="shared" si="0"/>
        <v>29</v>
      </c>
      <c r="C31" s="16" t="s">
        <v>210</v>
      </c>
      <c r="D31" s="18">
        <v>7.7</v>
      </c>
      <c r="E31" s="19">
        <v>181.41</v>
      </c>
      <c r="F31" s="19">
        <v>0.79</v>
      </c>
      <c r="G31" s="20">
        <v>33</v>
      </c>
      <c r="H31" s="19">
        <v>234.09</v>
      </c>
      <c r="I31" s="18">
        <v>1987.5</v>
      </c>
      <c r="J31" s="19">
        <v>25.33</v>
      </c>
      <c r="K31" s="20">
        <v>56</v>
      </c>
      <c r="L31" s="20">
        <v>0</v>
      </c>
      <c r="M31" s="19">
        <v>133.35</v>
      </c>
      <c r="N31" s="19">
        <v>0.32</v>
      </c>
      <c r="O31" s="19">
        <v>282.83999999999997</v>
      </c>
      <c r="P31" s="19">
        <v>5.84</v>
      </c>
      <c r="Q31" s="23">
        <v>0</v>
      </c>
      <c r="R31" s="20">
        <v>0</v>
      </c>
      <c r="S31" s="20">
        <v>0</v>
      </c>
      <c r="T31" s="19">
        <v>473.67</v>
      </c>
      <c r="U31" s="18">
        <f t="shared" si="1"/>
        <v>3421.84</v>
      </c>
      <c r="V31" s="24">
        <f t="shared" si="2"/>
        <v>2948.17</v>
      </c>
    </row>
    <row r="32" spans="1:22">
      <c r="A32" s="43">
        <v>30</v>
      </c>
      <c r="B32" s="45" t="str">
        <f t="shared" si="0"/>
        <v>30</v>
      </c>
      <c r="C32" s="16" t="s">
        <v>211</v>
      </c>
      <c r="D32" s="20">
        <v>2</v>
      </c>
      <c r="E32" s="19">
        <v>1.22</v>
      </c>
      <c r="F32" s="19">
        <v>50.86</v>
      </c>
      <c r="G32" s="20">
        <v>0</v>
      </c>
      <c r="H32" s="19">
        <v>7.59</v>
      </c>
      <c r="I32" s="18">
        <v>10.7</v>
      </c>
      <c r="J32" s="19">
        <v>5.05</v>
      </c>
      <c r="K32" s="20">
        <v>21</v>
      </c>
      <c r="L32" s="20">
        <v>0</v>
      </c>
      <c r="M32" s="19">
        <v>4.45</v>
      </c>
      <c r="N32" s="19">
        <v>0.93</v>
      </c>
      <c r="O32" s="19">
        <v>106.79</v>
      </c>
      <c r="P32" s="19">
        <v>0.54</v>
      </c>
      <c r="Q32" s="23">
        <v>0</v>
      </c>
      <c r="R32" s="19">
        <v>3.53</v>
      </c>
      <c r="S32" s="19">
        <v>10.93</v>
      </c>
      <c r="T32" s="20">
        <v>0</v>
      </c>
      <c r="U32" s="18">
        <f t="shared" si="1"/>
        <v>225.59000000000003</v>
      </c>
      <c r="V32" s="24">
        <f t="shared" si="2"/>
        <v>225.59000000000003</v>
      </c>
    </row>
    <row r="33" spans="1:22">
      <c r="A33" s="43" t="s">
        <v>268</v>
      </c>
      <c r="B33" s="45" t="str">
        <f t="shared" si="0"/>
        <v>31</v>
      </c>
      <c r="C33" s="16" t="s">
        <v>212</v>
      </c>
      <c r="D33" s="18">
        <v>213.2</v>
      </c>
      <c r="E33" s="18">
        <v>17.7</v>
      </c>
      <c r="F33" s="19">
        <v>138.59</v>
      </c>
      <c r="G33" s="20">
        <v>171</v>
      </c>
      <c r="H33" s="19">
        <v>598.46</v>
      </c>
      <c r="I33" s="20">
        <v>677</v>
      </c>
      <c r="J33" s="19">
        <v>29.48</v>
      </c>
      <c r="K33" s="20">
        <v>1240</v>
      </c>
      <c r="L33" s="19">
        <v>1.41</v>
      </c>
      <c r="M33" s="19">
        <v>202.44</v>
      </c>
      <c r="N33" s="19">
        <v>73.97</v>
      </c>
      <c r="O33" s="19">
        <v>127.61</v>
      </c>
      <c r="P33" s="19">
        <v>6.26</v>
      </c>
      <c r="Q33" s="19">
        <v>372.69</v>
      </c>
      <c r="R33" s="19">
        <v>259.94</v>
      </c>
      <c r="S33" s="19">
        <v>408.31</v>
      </c>
      <c r="T33" s="19">
        <v>1155.06</v>
      </c>
      <c r="U33" s="18">
        <f t="shared" si="1"/>
        <v>5693.1200000000008</v>
      </c>
      <c r="V33" s="24">
        <f t="shared" si="2"/>
        <v>4538.0600000000013</v>
      </c>
    </row>
    <row r="34" spans="1:22">
      <c r="A34" s="43">
        <v>33</v>
      </c>
      <c r="B34" s="45" t="str">
        <f t="shared" si="0"/>
        <v>33</v>
      </c>
      <c r="C34" s="16" t="s">
        <v>213</v>
      </c>
      <c r="D34" s="18">
        <v>306.3</v>
      </c>
      <c r="E34" s="19">
        <v>76.88</v>
      </c>
      <c r="F34" s="19">
        <v>431.81</v>
      </c>
      <c r="G34" s="20">
        <v>213</v>
      </c>
      <c r="H34" s="19">
        <v>2313.02</v>
      </c>
      <c r="I34" s="18">
        <v>1851.4</v>
      </c>
      <c r="J34" s="19">
        <v>64.02</v>
      </c>
      <c r="K34" s="20">
        <v>1142</v>
      </c>
      <c r="L34" s="19">
        <v>199.85</v>
      </c>
      <c r="M34" s="19">
        <v>797.27</v>
      </c>
      <c r="N34" s="19">
        <v>49.86</v>
      </c>
      <c r="O34" s="19">
        <v>218.88</v>
      </c>
      <c r="P34" s="18">
        <v>28.2</v>
      </c>
      <c r="Q34" s="19">
        <v>238.97</v>
      </c>
      <c r="R34" s="19">
        <v>469.76</v>
      </c>
      <c r="S34" s="19">
        <v>566.54</v>
      </c>
      <c r="T34" s="19">
        <v>140.38999999999999</v>
      </c>
      <c r="U34" s="18">
        <f t="shared" si="1"/>
        <v>9108.1500000000015</v>
      </c>
      <c r="V34" s="24">
        <f t="shared" si="2"/>
        <v>8967.760000000002</v>
      </c>
    </row>
    <row r="35" spans="1:22">
      <c r="A35" s="43">
        <v>35</v>
      </c>
      <c r="B35" s="45" t="str">
        <f t="shared" si="0"/>
        <v>35</v>
      </c>
      <c r="C35" s="16" t="s">
        <v>214</v>
      </c>
      <c r="D35" s="18">
        <v>160.19999999999999</v>
      </c>
      <c r="E35" s="18">
        <v>127.7</v>
      </c>
      <c r="F35" s="19">
        <v>44.68</v>
      </c>
      <c r="G35" s="20">
        <v>811</v>
      </c>
      <c r="H35" s="19">
        <v>291.20999999999998</v>
      </c>
      <c r="I35" s="18">
        <v>332.1</v>
      </c>
      <c r="J35" s="19">
        <v>52.26</v>
      </c>
      <c r="K35" s="20">
        <v>106</v>
      </c>
      <c r="L35" s="19">
        <v>114.05</v>
      </c>
      <c r="M35" s="19">
        <v>403.81</v>
      </c>
      <c r="N35" s="19">
        <v>43.69</v>
      </c>
      <c r="O35" s="19">
        <v>746.58</v>
      </c>
      <c r="P35" s="20">
        <v>23</v>
      </c>
      <c r="Q35" s="18">
        <v>131.1</v>
      </c>
      <c r="R35" s="19">
        <v>106.78</v>
      </c>
      <c r="S35" s="19">
        <v>121.35</v>
      </c>
      <c r="T35" s="19">
        <v>1085.44</v>
      </c>
      <c r="U35" s="18">
        <f t="shared" si="1"/>
        <v>4700.95</v>
      </c>
      <c r="V35" s="24">
        <f t="shared" si="2"/>
        <v>3615.5099999999998</v>
      </c>
    </row>
    <row r="36" spans="1:22">
      <c r="A36" s="43">
        <v>36</v>
      </c>
      <c r="B36" s="45" t="str">
        <f t="shared" si="0"/>
        <v>36</v>
      </c>
      <c r="C36" s="16" t="s">
        <v>215</v>
      </c>
      <c r="D36" s="18">
        <v>13.1</v>
      </c>
      <c r="E36" s="18">
        <v>17.7</v>
      </c>
      <c r="F36" s="19">
        <v>5.53</v>
      </c>
      <c r="G36" s="20">
        <v>115</v>
      </c>
      <c r="H36" s="19">
        <v>160.81</v>
      </c>
      <c r="I36" s="18">
        <v>41.3</v>
      </c>
      <c r="J36" s="19">
        <v>4.2699999999999996</v>
      </c>
      <c r="K36" s="20">
        <v>16</v>
      </c>
      <c r="L36" s="19">
        <v>15.82</v>
      </c>
      <c r="M36" s="18">
        <v>51.9</v>
      </c>
      <c r="N36" s="19">
        <v>5.58</v>
      </c>
      <c r="O36" s="19">
        <v>7.14</v>
      </c>
      <c r="P36" s="19">
        <v>1.19</v>
      </c>
      <c r="Q36" s="19">
        <v>2.4300000000000002</v>
      </c>
      <c r="R36" s="20">
        <v>0</v>
      </c>
      <c r="S36" s="19">
        <v>1.18</v>
      </c>
      <c r="T36" s="19">
        <v>162.07</v>
      </c>
      <c r="U36" s="18">
        <f t="shared" si="1"/>
        <v>621.02</v>
      </c>
      <c r="V36" s="24">
        <f t="shared" si="2"/>
        <v>458.95</v>
      </c>
    </row>
    <row r="37" spans="1:22">
      <c r="A37" s="43" t="s">
        <v>269</v>
      </c>
      <c r="B37" s="45" t="str">
        <f t="shared" si="0"/>
        <v>37</v>
      </c>
      <c r="C37" s="16" t="s">
        <v>216</v>
      </c>
      <c r="D37" s="20">
        <v>357</v>
      </c>
      <c r="E37" s="19">
        <v>45.77</v>
      </c>
      <c r="F37" s="19">
        <v>6.98</v>
      </c>
      <c r="G37" s="20">
        <v>278</v>
      </c>
      <c r="H37" s="19">
        <v>1673.65</v>
      </c>
      <c r="I37" s="18">
        <v>1930.4</v>
      </c>
      <c r="J37" s="18">
        <v>25.4</v>
      </c>
      <c r="K37" s="20">
        <v>48</v>
      </c>
      <c r="L37" s="19">
        <v>38.409999999999997</v>
      </c>
      <c r="M37" s="19">
        <v>277.26</v>
      </c>
      <c r="N37" s="19">
        <v>7.77</v>
      </c>
      <c r="O37" s="19">
        <v>900.22</v>
      </c>
      <c r="P37" s="19">
        <v>13.36</v>
      </c>
      <c r="Q37" s="19">
        <v>77.959999999999994</v>
      </c>
      <c r="R37" s="19">
        <v>181.59</v>
      </c>
      <c r="S37" s="19">
        <v>429.22</v>
      </c>
      <c r="T37" s="19">
        <v>932.49</v>
      </c>
      <c r="U37" s="18">
        <f t="shared" si="1"/>
        <v>7223.4800000000005</v>
      </c>
      <c r="V37" s="24">
        <f t="shared" si="2"/>
        <v>6290.9900000000007</v>
      </c>
    </row>
    <row r="38" spans="1:22">
      <c r="A38" s="43" t="s">
        <v>270</v>
      </c>
      <c r="B38" s="45" t="str">
        <f t="shared" si="0"/>
        <v>41</v>
      </c>
      <c r="C38" s="16" t="s">
        <v>217</v>
      </c>
      <c r="D38" s="18">
        <v>24827.9</v>
      </c>
      <c r="E38" s="19">
        <v>9000.02</v>
      </c>
      <c r="F38" s="19">
        <v>3183.26</v>
      </c>
      <c r="G38" s="20">
        <v>25214</v>
      </c>
      <c r="H38" s="19">
        <v>47514.95</v>
      </c>
      <c r="I38" s="18">
        <v>39699.9</v>
      </c>
      <c r="J38" s="18">
        <v>993.8</v>
      </c>
      <c r="K38" s="20">
        <v>27976</v>
      </c>
      <c r="L38" s="19">
        <v>13131.14</v>
      </c>
      <c r="M38" s="22">
        <f>17746.54+261</f>
        <v>18007.54</v>
      </c>
      <c r="N38" s="19">
        <v>4096.3500000000004</v>
      </c>
      <c r="O38" s="19">
        <v>632.65</v>
      </c>
      <c r="P38" s="19">
        <v>2013.82</v>
      </c>
      <c r="Q38" s="19">
        <v>3895.69</v>
      </c>
      <c r="R38" s="19">
        <v>4176.5600000000004</v>
      </c>
      <c r="S38" s="19">
        <v>13499.77</v>
      </c>
      <c r="T38" s="19">
        <v>112522.47</v>
      </c>
      <c r="U38" s="18">
        <f t="shared" si="1"/>
        <v>350385.81999999995</v>
      </c>
      <c r="V38" s="24">
        <f t="shared" si="2"/>
        <v>237863.34999999995</v>
      </c>
    </row>
    <row r="39" spans="1:22">
      <c r="A39" s="43">
        <v>45</v>
      </c>
      <c r="B39" s="45" t="str">
        <f t="shared" si="0"/>
        <v>45</v>
      </c>
      <c r="C39" s="16" t="s">
        <v>218</v>
      </c>
      <c r="D39" s="20">
        <v>304</v>
      </c>
      <c r="E39" s="19">
        <v>168.12</v>
      </c>
      <c r="F39" s="19">
        <v>92.31</v>
      </c>
      <c r="G39" s="20">
        <v>852</v>
      </c>
      <c r="H39" s="19">
        <v>91.63</v>
      </c>
      <c r="I39" s="18">
        <v>390.1</v>
      </c>
      <c r="J39" s="19">
        <v>8.58</v>
      </c>
      <c r="K39" s="20">
        <v>278</v>
      </c>
      <c r="L39" s="19">
        <v>176.19</v>
      </c>
      <c r="M39" s="19">
        <v>91.95</v>
      </c>
      <c r="N39" s="19">
        <v>30.54</v>
      </c>
      <c r="O39" s="19">
        <v>8.82</v>
      </c>
      <c r="P39" s="19">
        <v>21.98</v>
      </c>
      <c r="Q39" s="19">
        <v>47.64</v>
      </c>
      <c r="R39" s="19">
        <v>40.99</v>
      </c>
      <c r="S39" s="19">
        <v>357.07</v>
      </c>
      <c r="T39" s="19">
        <v>208.87</v>
      </c>
      <c r="U39" s="18">
        <f t="shared" si="1"/>
        <v>3168.7899999999995</v>
      </c>
      <c r="V39" s="24">
        <f t="shared" si="2"/>
        <v>2959.9199999999996</v>
      </c>
    </row>
    <row r="40" spans="1:22">
      <c r="A40" s="43">
        <v>46</v>
      </c>
      <c r="B40" s="45" t="str">
        <f t="shared" si="0"/>
        <v>46</v>
      </c>
      <c r="C40" s="16" t="s">
        <v>219</v>
      </c>
      <c r="D40" s="20">
        <v>105</v>
      </c>
      <c r="E40" s="20">
        <v>0</v>
      </c>
      <c r="F40" s="20">
        <v>0</v>
      </c>
      <c r="G40" s="20">
        <v>193</v>
      </c>
      <c r="H40" s="19">
        <v>874.15</v>
      </c>
      <c r="I40" s="18">
        <v>894.4</v>
      </c>
      <c r="J40" s="19">
        <v>3.74</v>
      </c>
      <c r="K40" s="20">
        <v>8</v>
      </c>
      <c r="L40" s="19">
        <v>4.0199999999999996</v>
      </c>
      <c r="M40" s="20">
        <v>0</v>
      </c>
      <c r="N40" s="19">
        <v>5.16</v>
      </c>
      <c r="O40" s="20">
        <v>0</v>
      </c>
      <c r="P40" s="19">
        <v>2.12</v>
      </c>
      <c r="Q40" s="19">
        <v>9.51</v>
      </c>
      <c r="R40" s="19">
        <v>215.21</v>
      </c>
      <c r="S40" s="20">
        <v>0</v>
      </c>
      <c r="T40" s="20">
        <v>0</v>
      </c>
      <c r="U40" s="18">
        <f t="shared" si="1"/>
        <v>2314.31</v>
      </c>
      <c r="V40" s="24">
        <f t="shared" si="2"/>
        <v>2314.31</v>
      </c>
    </row>
    <row r="41" spans="1:22">
      <c r="A41" s="43">
        <v>47</v>
      </c>
      <c r="B41" s="45" t="str">
        <f t="shared" si="0"/>
        <v>47</v>
      </c>
      <c r="C41" s="16" t="s">
        <v>220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9">
        <v>51.03</v>
      </c>
      <c r="T41" s="20">
        <v>0</v>
      </c>
      <c r="U41" s="18">
        <f t="shared" si="1"/>
        <v>51.03</v>
      </c>
      <c r="V41" s="24">
        <f t="shared" si="2"/>
        <v>51.03</v>
      </c>
    </row>
    <row r="42" spans="1:22">
      <c r="A42" s="43">
        <v>49</v>
      </c>
      <c r="B42" s="45" t="str">
        <f t="shared" si="0"/>
        <v>49</v>
      </c>
      <c r="C42" s="16" t="s">
        <v>221</v>
      </c>
      <c r="D42" s="18">
        <v>566.6</v>
      </c>
      <c r="E42" s="20">
        <v>113</v>
      </c>
      <c r="F42" s="19">
        <v>133.66999999999999</v>
      </c>
      <c r="G42" s="20">
        <v>582</v>
      </c>
      <c r="H42" s="19">
        <v>319.29000000000002</v>
      </c>
      <c r="I42" s="18">
        <v>1232.4000000000001</v>
      </c>
      <c r="J42" s="19">
        <v>196.83</v>
      </c>
      <c r="K42" s="20">
        <v>109</v>
      </c>
      <c r="L42" s="19">
        <v>164.96</v>
      </c>
      <c r="M42" s="18">
        <v>791.8</v>
      </c>
      <c r="N42" s="19">
        <v>50.19</v>
      </c>
      <c r="O42" s="19">
        <v>193.64</v>
      </c>
      <c r="P42" s="19">
        <v>53.28</v>
      </c>
      <c r="Q42" s="19">
        <v>238.59</v>
      </c>
      <c r="R42" s="19">
        <v>1183.99</v>
      </c>
      <c r="S42" s="18">
        <v>259.10000000000002</v>
      </c>
      <c r="T42" s="20">
        <v>1090</v>
      </c>
      <c r="U42" s="18">
        <f t="shared" si="1"/>
        <v>7278.34</v>
      </c>
      <c r="V42" s="24">
        <f t="shared" si="2"/>
        <v>6188.34</v>
      </c>
    </row>
    <row r="43" spans="1:22">
      <c r="A43" s="43">
        <v>50</v>
      </c>
      <c r="B43" s="45" t="str">
        <f t="shared" si="0"/>
        <v>50</v>
      </c>
      <c r="C43" s="16" t="s">
        <v>222</v>
      </c>
      <c r="D43" s="18">
        <v>59.4</v>
      </c>
      <c r="E43" s="20">
        <v>0</v>
      </c>
      <c r="F43" s="19">
        <v>5.28</v>
      </c>
      <c r="G43" s="20">
        <v>2</v>
      </c>
      <c r="H43" s="20">
        <v>0</v>
      </c>
      <c r="I43" s="18">
        <v>35.299999999999997</v>
      </c>
      <c r="J43" s="19">
        <v>0.71</v>
      </c>
      <c r="K43" s="20">
        <v>0</v>
      </c>
      <c r="L43" s="19">
        <v>2.25</v>
      </c>
      <c r="M43" s="23">
        <v>0</v>
      </c>
      <c r="N43" s="19">
        <v>1.1399999999999999</v>
      </c>
      <c r="O43" s="20">
        <v>0</v>
      </c>
      <c r="P43" s="20">
        <v>0</v>
      </c>
      <c r="Q43" s="19">
        <v>2.98</v>
      </c>
      <c r="R43" s="19">
        <v>1.1399999999999999</v>
      </c>
      <c r="S43" s="19">
        <v>28.51</v>
      </c>
      <c r="T43" s="19">
        <v>5.71</v>
      </c>
      <c r="U43" s="18">
        <f t="shared" si="1"/>
        <v>144.41999999999999</v>
      </c>
      <c r="V43" s="24">
        <f t="shared" si="2"/>
        <v>138.70999999999998</v>
      </c>
    </row>
    <row r="44" spans="1:22">
      <c r="A44" s="43">
        <v>51</v>
      </c>
      <c r="B44" s="45" t="str">
        <f t="shared" si="0"/>
        <v>51</v>
      </c>
      <c r="C44" s="16" t="s">
        <v>223</v>
      </c>
      <c r="D44" s="18">
        <v>75.7</v>
      </c>
      <c r="E44" s="19">
        <v>0.15</v>
      </c>
      <c r="F44" s="19">
        <v>12.59</v>
      </c>
      <c r="G44" s="20">
        <v>42</v>
      </c>
      <c r="H44" s="19">
        <v>122.94</v>
      </c>
      <c r="I44" s="18">
        <v>102.6</v>
      </c>
      <c r="J44" s="19">
        <v>7.51</v>
      </c>
      <c r="K44" s="20">
        <v>5</v>
      </c>
      <c r="L44" s="19">
        <v>78.59</v>
      </c>
      <c r="M44" s="23">
        <v>0</v>
      </c>
      <c r="N44" s="19">
        <v>27.26</v>
      </c>
      <c r="O44" s="20">
        <v>0</v>
      </c>
      <c r="P44" s="19">
        <v>0.46</v>
      </c>
      <c r="Q44" s="19">
        <v>45.55</v>
      </c>
      <c r="R44" s="19">
        <v>22.83</v>
      </c>
      <c r="S44" s="19">
        <v>105.05</v>
      </c>
      <c r="T44" s="19">
        <v>41.09</v>
      </c>
      <c r="U44" s="18">
        <f t="shared" si="1"/>
        <v>689.32</v>
      </c>
      <c r="V44" s="24">
        <f t="shared" si="2"/>
        <v>648.23</v>
      </c>
    </row>
    <row r="45" spans="1:22">
      <c r="A45" s="43">
        <v>52</v>
      </c>
      <c r="B45" s="45" t="str">
        <f t="shared" si="0"/>
        <v>52</v>
      </c>
      <c r="C45" s="16" t="s">
        <v>224</v>
      </c>
      <c r="D45" s="18">
        <v>138.69999999999999</v>
      </c>
      <c r="E45" s="19">
        <v>44.74</v>
      </c>
      <c r="F45" s="19">
        <v>89.19</v>
      </c>
      <c r="G45" s="20">
        <v>853</v>
      </c>
      <c r="H45" s="19">
        <v>2326.16</v>
      </c>
      <c r="I45" s="18">
        <v>1663.3</v>
      </c>
      <c r="J45" s="18">
        <v>117.5</v>
      </c>
      <c r="K45" s="20">
        <v>48</v>
      </c>
      <c r="L45" s="19">
        <v>81.459999999999994</v>
      </c>
      <c r="M45" s="23">
        <v>0</v>
      </c>
      <c r="N45" s="19">
        <v>18.23</v>
      </c>
      <c r="O45" s="19">
        <v>145.58000000000001</v>
      </c>
      <c r="P45" s="19">
        <v>6.53</v>
      </c>
      <c r="Q45" s="20">
        <v>0</v>
      </c>
      <c r="R45" s="19">
        <v>5.81</v>
      </c>
      <c r="S45" s="19">
        <v>41.49</v>
      </c>
      <c r="T45" s="20">
        <v>0</v>
      </c>
      <c r="U45" s="18">
        <f t="shared" si="1"/>
        <v>5579.69</v>
      </c>
      <c r="V45" s="24">
        <f t="shared" si="2"/>
        <v>5579.69</v>
      </c>
    </row>
    <row r="46" spans="1:22">
      <c r="A46" s="43">
        <v>53</v>
      </c>
      <c r="B46" s="45" t="str">
        <f t="shared" si="0"/>
        <v>53</v>
      </c>
      <c r="C46" s="16" t="s">
        <v>225</v>
      </c>
      <c r="D46" s="18">
        <v>32.799999999999997</v>
      </c>
      <c r="E46" s="19">
        <v>5.85</v>
      </c>
      <c r="F46" s="19">
        <v>8.4700000000000006</v>
      </c>
      <c r="G46" s="20">
        <v>168</v>
      </c>
      <c r="H46" s="19">
        <v>108.48</v>
      </c>
      <c r="I46" s="20">
        <v>151</v>
      </c>
      <c r="J46" s="19">
        <v>6.45</v>
      </c>
      <c r="K46" s="20">
        <v>70</v>
      </c>
      <c r="L46" s="20">
        <v>37</v>
      </c>
      <c r="M46" s="23">
        <v>0</v>
      </c>
      <c r="N46" s="19">
        <v>8.92</v>
      </c>
      <c r="O46" s="19">
        <v>21.89</v>
      </c>
      <c r="P46" s="19">
        <v>3.68</v>
      </c>
      <c r="Q46" s="18">
        <v>20.3</v>
      </c>
      <c r="R46" s="19">
        <v>14.42</v>
      </c>
      <c r="S46" s="19">
        <v>69.790000000000006</v>
      </c>
      <c r="T46" s="19">
        <v>63.92</v>
      </c>
      <c r="U46" s="18">
        <f t="shared" si="1"/>
        <v>790.96999999999969</v>
      </c>
      <c r="V46" s="24">
        <f t="shared" si="2"/>
        <v>727.04999999999973</v>
      </c>
    </row>
    <row r="47" spans="1:22">
      <c r="A47" s="43" t="s">
        <v>271</v>
      </c>
      <c r="B47" s="45" t="str">
        <f t="shared" si="0"/>
        <v>55</v>
      </c>
      <c r="C47" s="16" t="s">
        <v>226</v>
      </c>
      <c r="D47" s="18">
        <v>110.9</v>
      </c>
      <c r="E47" s="19">
        <v>32.06</v>
      </c>
      <c r="F47" s="19">
        <v>15.51</v>
      </c>
      <c r="G47" s="20">
        <v>1018</v>
      </c>
      <c r="H47" s="19">
        <v>394.68</v>
      </c>
      <c r="I47" s="18">
        <v>2051.8000000000002</v>
      </c>
      <c r="J47" s="19">
        <v>17.13</v>
      </c>
      <c r="K47" s="20">
        <v>151</v>
      </c>
      <c r="L47" s="19">
        <v>179.18</v>
      </c>
      <c r="M47" s="19">
        <v>257.58</v>
      </c>
      <c r="N47" s="19">
        <v>44.75</v>
      </c>
      <c r="O47" s="19">
        <v>377.11</v>
      </c>
      <c r="P47" s="19">
        <v>36.49</v>
      </c>
      <c r="Q47" s="19">
        <v>69.349999999999994</v>
      </c>
      <c r="R47" s="19">
        <v>84.99</v>
      </c>
      <c r="S47" s="18">
        <v>159.4</v>
      </c>
      <c r="T47" s="19">
        <v>67.34</v>
      </c>
      <c r="U47" s="18">
        <f t="shared" si="1"/>
        <v>5067.2699999999995</v>
      </c>
      <c r="V47" s="24">
        <f t="shared" si="2"/>
        <v>4999.9299999999994</v>
      </c>
    </row>
    <row r="48" spans="1:22">
      <c r="A48" s="43">
        <v>58</v>
      </c>
      <c r="B48" s="45" t="str">
        <f t="shared" si="0"/>
        <v>58</v>
      </c>
      <c r="C48" s="16" t="s">
        <v>227</v>
      </c>
      <c r="D48" s="18">
        <v>71.5</v>
      </c>
      <c r="E48" s="20">
        <v>3</v>
      </c>
      <c r="F48" s="19">
        <v>4.1100000000000003</v>
      </c>
      <c r="G48" s="20">
        <v>268</v>
      </c>
      <c r="H48" s="19">
        <v>1.02</v>
      </c>
      <c r="I48" s="18">
        <v>69.3</v>
      </c>
      <c r="J48" s="19">
        <v>4.01</v>
      </c>
      <c r="K48" s="20">
        <v>181</v>
      </c>
      <c r="L48" s="19">
        <v>34.619999999999997</v>
      </c>
      <c r="M48" s="19">
        <v>20.75</v>
      </c>
      <c r="N48" s="19">
        <v>4.63</v>
      </c>
      <c r="O48" s="19">
        <v>13.51</v>
      </c>
      <c r="P48" s="19">
        <v>1.28</v>
      </c>
      <c r="Q48" s="19">
        <v>6.01</v>
      </c>
      <c r="R48" s="19">
        <v>77.930000000000007</v>
      </c>
      <c r="S48" s="19">
        <v>69.790000000000006</v>
      </c>
      <c r="T48" s="20">
        <v>0</v>
      </c>
      <c r="U48" s="18">
        <f t="shared" si="1"/>
        <v>830.46</v>
      </c>
      <c r="V48" s="24">
        <f t="shared" si="2"/>
        <v>830.46</v>
      </c>
    </row>
    <row r="49" spans="1:22">
      <c r="A49" s="43" t="s">
        <v>272</v>
      </c>
      <c r="B49" s="45" t="str">
        <f t="shared" si="0"/>
        <v>59</v>
      </c>
      <c r="C49" s="16" t="s">
        <v>228</v>
      </c>
      <c r="D49" s="18">
        <v>27.9</v>
      </c>
      <c r="E49" s="20">
        <v>0</v>
      </c>
      <c r="F49" s="19">
        <v>0.99</v>
      </c>
      <c r="G49" s="20">
        <v>1</v>
      </c>
      <c r="H49" s="19">
        <v>275.82</v>
      </c>
      <c r="I49" s="18">
        <v>6.3</v>
      </c>
      <c r="J49" s="19">
        <v>2.66</v>
      </c>
      <c r="K49" s="20">
        <v>0</v>
      </c>
      <c r="L49" s="19">
        <v>2.5099999999999998</v>
      </c>
      <c r="M49" s="18">
        <v>7.6</v>
      </c>
      <c r="N49" s="19">
        <v>0.03</v>
      </c>
      <c r="O49" s="19">
        <v>18.98</v>
      </c>
      <c r="P49" s="19">
        <v>0.01</v>
      </c>
      <c r="Q49" s="19">
        <v>0.02</v>
      </c>
      <c r="R49" s="20">
        <v>0</v>
      </c>
      <c r="S49" s="19">
        <v>56.06</v>
      </c>
      <c r="T49" s="20">
        <v>0</v>
      </c>
      <c r="U49" s="18">
        <f t="shared" si="1"/>
        <v>399.88</v>
      </c>
      <c r="V49" s="24">
        <f t="shared" si="2"/>
        <v>399.88</v>
      </c>
    </row>
    <row r="50" spans="1:22">
      <c r="A50" s="43">
        <v>61</v>
      </c>
      <c r="B50" s="45" t="str">
        <f t="shared" si="0"/>
        <v>61</v>
      </c>
      <c r="C50" s="16" t="s">
        <v>229</v>
      </c>
      <c r="D50" s="18">
        <v>122.9</v>
      </c>
      <c r="E50" s="19">
        <v>14.24</v>
      </c>
      <c r="F50" s="19">
        <v>15.72</v>
      </c>
      <c r="G50" s="20">
        <v>532</v>
      </c>
      <c r="H50" s="19">
        <v>511.36</v>
      </c>
      <c r="I50" s="18">
        <v>250.8</v>
      </c>
      <c r="J50" s="19">
        <v>37.92</v>
      </c>
      <c r="K50" s="20">
        <v>239</v>
      </c>
      <c r="L50" s="19">
        <v>71.260000000000005</v>
      </c>
      <c r="M50" s="19">
        <v>127.23</v>
      </c>
      <c r="N50" s="19">
        <v>49.55</v>
      </c>
      <c r="O50" s="19">
        <v>72.209999999999994</v>
      </c>
      <c r="P50" s="19">
        <v>8.69</v>
      </c>
      <c r="Q50" s="19">
        <v>35.18</v>
      </c>
      <c r="R50" s="19">
        <v>70.67</v>
      </c>
      <c r="S50" s="19">
        <v>104.95</v>
      </c>
      <c r="T50" s="18">
        <v>1070.5999999999999</v>
      </c>
      <c r="U50" s="18">
        <f t="shared" si="1"/>
        <v>3334.2799999999997</v>
      </c>
      <c r="V50" s="24">
        <f t="shared" si="2"/>
        <v>2263.6799999999998</v>
      </c>
    </row>
    <row r="51" spans="1:22">
      <c r="A51" s="43" t="s">
        <v>273</v>
      </c>
      <c r="B51" s="45" t="str">
        <f t="shared" si="0"/>
        <v>62</v>
      </c>
      <c r="C51" s="16" t="s">
        <v>230</v>
      </c>
      <c r="D51" s="18">
        <v>59.2</v>
      </c>
      <c r="E51" s="19">
        <v>48.13</v>
      </c>
      <c r="F51" s="19">
        <v>64.11</v>
      </c>
      <c r="G51" s="20">
        <v>903</v>
      </c>
      <c r="H51" s="19">
        <v>764.05</v>
      </c>
      <c r="I51" s="20">
        <v>1072</v>
      </c>
      <c r="J51" s="20">
        <v>79</v>
      </c>
      <c r="K51" s="20">
        <v>458</v>
      </c>
      <c r="L51" s="19">
        <v>54.35</v>
      </c>
      <c r="M51" s="19">
        <v>163.26</v>
      </c>
      <c r="N51" s="19">
        <v>32.64</v>
      </c>
      <c r="O51" s="19">
        <v>322.33</v>
      </c>
      <c r="P51" s="19">
        <v>6.81</v>
      </c>
      <c r="Q51" s="19">
        <v>66.63</v>
      </c>
      <c r="R51" s="19">
        <v>485.01</v>
      </c>
      <c r="S51" s="18">
        <v>217.5</v>
      </c>
      <c r="T51" s="19">
        <v>2014.51</v>
      </c>
      <c r="U51" s="18">
        <f t="shared" si="1"/>
        <v>6810.53</v>
      </c>
      <c r="V51" s="24">
        <f t="shared" si="2"/>
        <v>4796.0199999999995</v>
      </c>
    </row>
    <row r="52" spans="1:22">
      <c r="A52" s="43">
        <v>64</v>
      </c>
      <c r="B52" s="45" t="str">
        <f t="shared" si="0"/>
        <v>64</v>
      </c>
      <c r="C52" s="16" t="s">
        <v>231</v>
      </c>
      <c r="D52" s="18">
        <v>618.79999999999995</v>
      </c>
      <c r="E52" s="19">
        <v>235.23</v>
      </c>
      <c r="F52" s="19">
        <v>148.88</v>
      </c>
      <c r="G52" s="20">
        <v>3744</v>
      </c>
      <c r="H52" s="18">
        <v>3606.7</v>
      </c>
      <c r="I52" s="18">
        <v>3266.8</v>
      </c>
      <c r="J52" s="19">
        <v>190.71</v>
      </c>
      <c r="K52" s="20">
        <v>754</v>
      </c>
      <c r="L52" s="19">
        <v>531.32000000000005</v>
      </c>
      <c r="M52" s="19">
        <v>377.26</v>
      </c>
      <c r="N52" s="19">
        <v>372.73</v>
      </c>
      <c r="O52" s="19">
        <v>225.95</v>
      </c>
      <c r="P52" s="19">
        <v>39.86</v>
      </c>
      <c r="Q52" s="19">
        <v>92.89</v>
      </c>
      <c r="R52" s="19">
        <v>334.96</v>
      </c>
      <c r="S52" s="19">
        <v>508.97</v>
      </c>
      <c r="T52" s="19">
        <v>4307.51</v>
      </c>
      <c r="U52" s="18">
        <f t="shared" si="1"/>
        <v>19356.57</v>
      </c>
      <c r="V52" s="24">
        <f t="shared" si="2"/>
        <v>15049.06</v>
      </c>
    </row>
    <row r="53" spans="1:22">
      <c r="A53" s="43">
        <v>65</v>
      </c>
      <c r="B53" s="45" t="str">
        <f t="shared" si="0"/>
        <v>65</v>
      </c>
      <c r="C53" s="16" t="s">
        <v>232</v>
      </c>
      <c r="D53" s="18">
        <v>296.89999999999998</v>
      </c>
      <c r="E53" s="19">
        <v>93.55</v>
      </c>
      <c r="F53" s="19">
        <v>77.849999999999994</v>
      </c>
      <c r="G53" s="20">
        <v>1159</v>
      </c>
      <c r="H53" s="19">
        <v>671.55</v>
      </c>
      <c r="I53" s="18">
        <v>1253.5999999999999</v>
      </c>
      <c r="J53" s="19">
        <v>29.77</v>
      </c>
      <c r="K53" s="20">
        <v>137</v>
      </c>
      <c r="L53" s="19">
        <v>74.75</v>
      </c>
      <c r="M53" s="19">
        <v>165.38</v>
      </c>
      <c r="N53" s="19">
        <v>36.340000000000003</v>
      </c>
      <c r="O53" s="19">
        <v>9.94</v>
      </c>
      <c r="P53" s="19">
        <v>8.0399999999999991</v>
      </c>
      <c r="Q53" s="19">
        <v>20.37</v>
      </c>
      <c r="R53" s="19">
        <v>15.46</v>
      </c>
      <c r="S53" s="19">
        <v>55.74</v>
      </c>
      <c r="T53" s="19">
        <v>1082.01</v>
      </c>
      <c r="U53" s="18">
        <f t="shared" si="1"/>
        <v>5187.25</v>
      </c>
      <c r="V53" s="24">
        <f t="shared" si="2"/>
        <v>4105.24</v>
      </c>
    </row>
    <row r="54" spans="1:22">
      <c r="A54" s="43">
        <v>66</v>
      </c>
      <c r="B54" s="45" t="str">
        <f t="shared" si="0"/>
        <v>66</v>
      </c>
      <c r="C54" s="16" t="s">
        <v>233</v>
      </c>
      <c r="D54" s="18">
        <v>303.3</v>
      </c>
      <c r="E54" s="19">
        <v>0.84</v>
      </c>
      <c r="F54" s="19">
        <v>11.54</v>
      </c>
      <c r="G54" s="20">
        <v>0</v>
      </c>
      <c r="H54" s="20">
        <v>711</v>
      </c>
      <c r="I54" s="20">
        <v>472</v>
      </c>
      <c r="J54" s="20">
        <v>0</v>
      </c>
      <c r="K54" s="20">
        <v>19</v>
      </c>
      <c r="L54" s="19">
        <v>5.44</v>
      </c>
      <c r="M54" s="19">
        <v>29.45</v>
      </c>
      <c r="N54" s="19">
        <v>4.57</v>
      </c>
      <c r="O54" s="19">
        <v>9.85</v>
      </c>
      <c r="P54" s="19">
        <v>7.05</v>
      </c>
      <c r="Q54" s="19">
        <v>15.29</v>
      </c>
      <c r="R54" s="19">
        <v>7.89</v>
      </c>
      <c r="S54" s="19">
        <v>99.48</v>
      </c>
      <c r="T54" s="19">
        <v>496.49</v>
      </c>
      <c r="U54" s="18">
        <f t="shared" si="1"/>
        <v>2193.19</v>
      </c>
      <c r="V54" s="24">
        <f t="shared" si="2"/>
        <v>1696.7</v>
      </c>
    </row>
    <row r="55" spans="1:22">
      <c r="A55" s="43">
        <v>68</v>
      </c>
      <c r="B55" s="45" t="str">
        <f t="shared" si="0"/>
        <v>68</v>
      </c>
      <c r="C55" s="16" t="s">
        <v>235</v>
      </c>
      <c r="D55" s="18">
        <v>765.7</v>
      </c>
      <c r="E55" s="19">
        <v>234.21</v>
      </c>
      <c r="F55" s="19">
        <v>108.61</v>
      </c>
      <c r="G55" s="20">
        <v>19741</v>
      </c>
      <c r="H55" s="20">
        <v>0</v>
      </c>
      <c r="I55" s="18">
        <v>1739.5</v>
      </c>
      <c r="J55" s="19">
        <v>119.23</v>
      </c>
      <c r="K55" s="20">
        <v>807</v>
      </c>
      <c r="L55" s="19">
        <v>937.53</v>
      </c>
      <c r="M55" s="19">
        <v>326.79000000000002</v>
      </c>
      <c r="N55" s="18">
        <v>85.7</v>
      </c>
      <c r="O55" s="19">
        <v>565.96</v>
      </c>
      <c r="P55" s="19">
        <v>52.17</v>
      </c>
      <c r="Q55" s="19">
        <v>120.67</v>
      </c>
      <c r="R55" s="19">
        <v>293.56</v>
      </c>
      <c r="S55" s="19">
        <v>818.02</v>
      </c>
      <c r="T55" s="19">
        <v>382.36</v>
      </c>
      <c r="U55" s="18">
        <f t="shared" si="1"/>
        <v>27098.01</v>
      </c>
      <c r="V55" s="24">
        <f t="shared" si="2"/>
        <v>26715.649999999998</v>
      </c>
    </row>
    <row r="56" spans="1:22">
      <c r="A56" s="44"/>
      <c r="B56" s="45" t="str">
        <f t="shared" si="0"/>
        <v/>
      </c>
      <c r="C56" s="16" t="s">
        <v>234</v>
      </c>
      <c r="D56" s="20">
        <v>0</v>
      </c>
      <c r="E56" s="23">
        <v>0</v>
      </c>
      <c r="F56" s="20">
        <v>0</v>
      </c>
      <c r="G56" s="20">
        <v>0</v>
      </c>
      <c r="H56" s="19">
        <v>748.13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3">
        <v>0</v>
      </c>
      <c r="R56" s="20">
        <v>0</v>
      </c>
      <c r="S56" s="20">
        <v>0</v>
      </c>
      <c r="T56" s="20">
        <v>0</v>
      </c>
      <c r="U56" s="18">
        <f t="shared" si="1"/>
        <v>748.13</v>
      </c>
      <c r="V56" s="24">
        <f t="shared" si="2"/>
        <v>748.13</v>
      </c>
    </row>
    <row r="57" spans="1:22">
      <c r="A57" s="43" t="s">
        <v>274</v>
      </c>
      <c r="B57" s="45" t="str">
        <f t="shared" si="0"/>
        <v>69</v>
      </c>
      <c r="C57" s="16" t="s">
        <v>236</v>
      </c>
      <c r="D57" s="18">
        <v>1902.5</v>
      </c>
      <c r="E57" s="19">
        <v>165.08</v>
      </c>
      <c r="F57" s="19">
        <v>119.82</v>
      </c>
      <c r="G57" s="20">
        <v>2039</v>
      </c>
      <c r="H57" s="19">
        <v>9008.76</v>
      </c>
      <c r="I57" s="18">
        <v>8000.1</v>
      </c>
      <c r="J57" s="19">
        <v>154.97</v>
      </c>
      <c r="K57" s="20">
        <v>1725</v>
      </c>
      <c r="L57" s="19">
        <v>1107.6600000000001</v>
      </c>
      <c r="M57" s="19">
        <v>588.78</v>
      </c>
      <c r="N57" s="19">
        <v>237.62</v>
      </c>
      <c r="O57" s="19">
        <v>232.63</v>
      </c>
      <c r="P57" s="19">
        <v>39.71</v>
      </c>
      <c r="Q57" s="19">
        <v>245.83</v>
      </c>
      <c r="R57" s="19">
        <v>471.73</v>
      </c>
      <c r="S57" s="19">
        <v>240.34</v>
      </c>
      <c r="T57" s="19">
        <v>1333.11</v>
      </c>
      <c r="U57" s="18">
        <f t="shared" si="1"/>
        <v>27612.640000000003</v>
      </c>
      <c r="V57" s="24">
        <f t="shared" si="2"/>
        <v>26279.530000000002</v>
      </c>
    </row>
    <row r="58" spans="1:22">
      <c r="A58" s="43">
        <v>71</v>
      </c>
      <c r="B58" s="45" t="str">
        <f t="shared" si="0"/>
        <v>71</v>
      </c>
      <c r="C58" s="16" t="s">
        <v>237</v>
      </c>
      <c r="D58" s="18">
        <v>575.9</v>
      </c>
      <c r="E58" s="19">
        <v>3396.61</v>
      </c>
      <c r="F58" s="19">
        <v>3419.93</v>
      </c>
      <c r="G58" s="20">
        <v>3012</v>
      </c>
      <c r="H58" s="19">
        <v>6477.61</v>
      </c>
      <c r="I58" s="18">
        <v>3950.4</v>
      </c>
      <c r="J58" s="19">
        <v>269.19</v>
      </c>
      <c r="K58" s="20">
        <v>1241</v>
      </c>
      <c r="L58" s="19">
        <v>1364.98</v>
      </c>
      <c r="M58" s="19">
        <v>620.01</v>
      </c>
      <c r="N58" s="19">
        <v>86.14</v>
      </c>
      <c r="O58" s="19">
        <v>114.76</v>
      </c>
      <c r="P58" s="18">
        <v>53.4</v>
      </c>
      <c r="Q58" s="19">
        <v>2383.79</v>
      </c>
      <c r="R58" s="19">
        <v>10711.67</v>
      </c>
      <c r="S58" s="19">
        <v>2702.12</v>
      </c>
      <c r="T58" s="19">
        <v>4496.97</v>
      </c>
      <c r="U58" s="18">
        <f t="shared" si="1"/>
        <v>44876.480000000003</v>
      </c>
      <c r="V58" s="24">
        <f t="shared" si="2"/>
        <v>40379.51</v>
      </c>
    </row>
    <row r="59" spans="1:22">
      <c r="A59" s="43">
        <v>72</v>
      </c>
      <c r="B59" s="45" t="str">
        <f t="shared" si="0"/>
        <v>72</v>
      </c>
      <c r="C59" s="16" t="s">
        <v>238</v>
      </c>
      <c r="D59" s="20">
        <v>0</v>
      </c>
      <c r="E59" s="19">
        <v>3.08</v>
      </c>
      <c r="F59" s="19">
        <v>0.02</v>
      </c>
      <c r="G59" s="20">
        <v>0</v>
      </c>
      <c r="H59" s="20">
        <v>0</v>
      </c>
      <c r="I59" s="20">
        <v>194</v>
      </c>
      <c r="J59" s="19">
        <v>1.61</v>
      </c>
      <c r="K59" s="20">
        <v>0</v>
      </c>
      <c r="L59" s="20">
        <v>0</v>
      </c>
      <c r="M59" s="20">
        <v>0</v>
      </c>
      <c r="N59" s="19">
        <v>0.02</v>
      </c>
      <c r="O59" s="20">
        <v>0</v>
      </c>
      <c r="P59" s="20">
        <v>0</v>
      </c>
      <c r="Q59" s="23">
        <v>0</v>
      </c>
      <c r="R59" s="20">
        <v>0</v>
      </c>
      <c r="S59" s="20">
        <v>0</v>
      </c>
      <c r="T59" s="20">
        <v>0</v>
      </c>
      <c r="U59" s="18">
        <f t="shared" si="1"/>
        <v>198.73000000000002</v>
      </c>
      <c r="V59" s="24">
        <f t="shared" si="2"/>
        <v>198.73000000000002</v>
      </c>
    </row>
    <row r="60" spans="1:22">
      <c r="A60" s="43">
        <v>73</v>
      </c>
      <c r="B60" s="45" t="str">
        <f t="shared" si="0"/>
        <v>73</v>
      </c>
      <c r="C60" s="16" t="s">
        <v>239</v>
      </c>
      <c r="D60" s="18">
        <v>72.400000000000006</v>
      </c>
      <c r="E60" s="19">
        <v>102.97</v>
      </c>
      <c r="F60" s="19">
        <v>3.95</v>
      </c>
      <c r="G60" s="20">
        <v>137</v>
      </c>
      <c r="H60" s="19">
        <v>324.87</v>
      </c>
      <c r="I60" s="18">
        <v>655.7</v>
      </c>
      <c r="J60" s="19">
        <v>13.29</v>
      </c>
      <c r="K60" s="20">
        <v>313</v>
      </c>
      <c r="L60" s="19">
        <v>102.87</v>
      </c>
      <c r="M60" s="19">
        <v>205.09</v>
      </c>
      <c r="N60" s="19">
        <v>22.47</v>
      </c>
      <c r="O60" s="19">
        <v>59.47</v>
      </c>
      <c r="P60" s="18">
        <v>6.9</v>
      </c>
      <c r="Q60" s="19">
        <v>12.16</v>
      </c>
      <c r="R60" s="19">
        <v>92.56</v>
      </c>
      <c r="S60" s="19">
        <v>121.03</v>
      </c>
      <c r="T60" s="19">
        <v>794.39</v>
      </c>
      <c r="U60" s="18">
        <f t="shared" si="1"/>
        <v>3040.1200000000003</v>
      </c>
      <c r="V60" s="24">
        <f t="shared" si="2"/>
        <v>2245.7300000000005</v>
      </c>
    </row>
    <row r="61" spans="1:22">
      <c r="A61" s="43" t="s">
        <v>275</v>
      </c>
      <c r="B61" s="45" t="str">
        <f t="shared" si="0"/>
        <v>74</v>
      </c>
      <c r="C61" s="16" t="s">
        <v>240</v>
      </c>
      <c r="D61" s="18">
        <v>75.400000000000006</v>
      </c>
      <c r="E61" s="19">
        <v>190.68</v>
      </c>
      <c r="F61" s="18">
        <v>22.7</v>
      </c>
      <c r="G61" s="20">
        <v>221</v>
      </c>
      <c r="H61" s="19">
        <v>329.48</v>
      </c>
      <c r="I61" s="18">
        <v>2276.8000000000002</v>
      </c>
      <c r="J61" s="19">
        <v>48.86</v>
      </c>
      <c r="K61" s="20">
        <v>84</v>
      </c>
      <c r="L61" s="19">
        <v>33.74</v>
      </c>
      <c r="M61" s="19">
        <v>31.31</v>
      </c>
      <c r="N61" s="19">
        <v>55.41</v>
      </c>
      <c r="O61" s="19">
        <v>56.67</v>
      </c>
      <c r="P61" s="19">
        <v>18.38</v>
      </c>
      <c r="Q61" s="19">
        <v>27.55</v>
      </c>
      <c r="R61" s="19">
        <v>387.37</v>
      </c>
      <c r="S61" s="19">
        <v>405.85</v>
      </c>
      <c r="T61" s="19">
        <v>94.73</v>
      </c>
      <c r="U61" s="18">
        <f t="shared" si="1"/>
        <v>4359.93</v>
      </c>
      <c r="V61" s="24">
        <f t="shared" si="2"/>
        <v>4265.2000000000007</v>
      </c>
    </row>
    <row r="62" spans="1:22">
      <c r="A62" s="43">
        <v>77</v>
      </c>
      <c r="B62" s="45" t="str">
        <f t="shared" si="0"/>
        <v>77</v>
      </c>
      <c r="C62" s="16" t="s">
        <v>241</v>
      </c>
      <c r="D62" s="18">
        <v>949.9</v>
      </c>
      <c r="E62" s="19">
        <v>271.43</v>
      </c>
      <c r="F62" s="19">
        <v>805.65</v>
      </c>
      <c r="G62" s="20">
        <v>8091</v>
      </c>
      <c r="H62" s="19">
        <v>3358.03</v>
      </c>
      <c r="I62" s="18">
        <v>3520.7</v>
      </c>
      <c r="J62" s="19">
        <v>156.87</v>
      </c>
      <c r="K62" s="20">
        <v>976</v>
      </c>
      <c r="L62" s="19">
        <v>661.97</v>
      </c>
      <c r="M62" s="19">
        <v>520.11</v>
      </c>
      <c r="N62" s="19">
        <v>75.34</v>
      </c>
      <c r="O62" s="19">
        <v>11.47</v>
      </c>
      <c r="P62" s="18">
        <v>20.8</v>
      </c>
      <c r="Q62" s="18">
        <v>511.2</v>
      </c>
      <c r="R62" s="19">
        <v>448.59</v>
      </c>
      <c r="S62" s="18">
        <v>667.2</v>
      </c>
      <c r="T62" s="19">
        <v>5701.11</v>
      </c>
      <c r="U62" s="18">
        <f t="shared" si="1"/>
        <v>26747.370000000003</v>
      </c>
      <c r="V62" s="24">
        <f t="shared" si="2"/>
        <v>21046.260000000002</v>
      </c>
    </row>
    <row r="63" spans="1:22">
      <c r="A63" s="43">
        <v>78</v>
      </c>
      <c r="B63" s="45" t="str">
        <f t="shared" si="0"/>
        <v>78</v>
      </c>
      <c r="C63" s="16" t="s">
        <v>242</v>
      </c>
      <c r="D63" s="18">
        <v>583.4</v>
      </c>
      <c r="E63" s="19">
        <v>12.42</v>
      </c>
      <c r="F63" s="19">
        <v>7.38</v>
      </c>
      <c r="G63" s="20">
        <v>452</v>
      </c>
      <c r="H63" s="18">
        <v>7559.8</v>
      </c>
      <c r="I63" s="18">
        <v>938.2</v>
      </c>
      <c r="J63" s="19">
        <v>16.170000000000002</v>
      </c>
      <c r="K63" s="20">
        <v>1866</v>
      </c>
      <c r="L63" s="19">
        <v>1038.33</v>
      </c>
      <c r="M63" s="19">
        <v>267.56</v>
      </c>
      <c r="N63" s="19">
        <v>16.170000000000002</v>
      </c>
      <c r="O63" s="19">
        <v>28.13</v>
      </c>
      <c r="P63" s="19">
        <v>23.79</v>
      </c>
      <c r="Q63" s="19">
        <v>213.57</v>
      </c>
      <c r="R63" s="19">
        <v>357.79</v>
      </c>
      <c r="S63" s="19">
        <v>1016.98</v>
      </c>
      <c r="T63" s="19">
        <v>2396.86</v>
      </c>
      <c r="U63" s="18">
        <f t="shared" si="1"/>
        <v>16794.55</v>
      </c>
      <c r="V63" s="24">
        <f t="shared" si="2"/>
        <v>14397.689999999999</v>
      </c>
    </row>
    <row r="64" spans="1:22">
      <c r="A64" s="43">
        <v>79</v>
      </c>
      <c r="B64" s="45" t="str">
        <f t="shared" si="0"/>
        <v>79</v>
      </c>
      <c r="C64" s="16" t="s">
        <v>243</v>
      </c>
      <c r="D64" s="18">
        <v>4.0999999999999996</v>
      </c>
      <c r="E64" s="20">
        <v>0</v>
      </c>
      <c r="F64" s="19">
        <v>3.09</v>
      </c>
      <c r="G64" s="20">
        <v>40</v>
      </c>
      <c r="H64" s="19">
        <v>80.709999999999994</v>
      </c>
      <c r="I64" s="18">
        <v>138.9</v>
      </c>
      <c r="J64" s="19">
        <v>3.26</v>
      </c>
      <c r="K64" s="20">
        <v>6</v>
      </c>
      <c r="L64" s="19">
        <v>8.41</v>
      </c>
      <c r="M64" s="19">
        <v>2.57</v>
      </c>
      <c r="N64" s="19">
        <v>1.98</v>
      </c>
      <c r="O64" s="19">
        <v>5.65</v>
      </c>
      <c r="P64" s="19">
        <v>0.16</v>
      </c>
      <c r="Q64" s="19">
        <v>1.62</v>
      </c>
      <c r="R64" s="19">
        <v>12.97</v>
      </c>
      <c r="S64" s="19">
        <v>14.36</v>
      </c>
      <c r="T64" s="20">
        <v>0</v>
      </c>
      <c r="U64" s="18">
        <f t="shared" si="1"/>
        <v>323.78000000000009</v>
      </c>
      <c r="V64" s="24">
        <f t="shared" si="2"/>
        <v>323.78000000000009</v>
      </c>
    </row>
    <row r="65" spans="1:22">
      <c r="A65" s="43" t="s">
        <v>276</v>
      </c>
      <c r="B65" s="45" t="str">
        <f t="shared" si="0"/>
        <v>80</v>
      </c>
      <c r="C65" s="16" t="s">
        <v>244</v>
      </c>
      <c r="D65" s="18">
        <v>669.6</v>
      </c>
      <c r="E65" s="19">
        <v>84.67</v>
      </c>
      <c r="F65" s="19">
        <v>281.63</v>
      </c>
      <c r="G65" s="20">
        <v>3932</v>
      </c>
      <c r="H65" s="19">
        <v>3293.88</v>
      </c>
      <c r="I65" s="20">
        <v>4724</v>
      </c>
      <c r="J65" s="19">
        <v>137.08000000000001</v>
      </c>
      <c r="K65" s="20">
        <v>184</v>
      </c>
      <c r="L65" s="19">
        <v>131.44</v>
      </c>
      <c r="M65" s="18">
        <v>272.39999999999998</v>
      </c>
      <c r="N65" s="18">
        <v>245.4</v>
      </c>
      <c r="O65" s="19">
        <v>162.54</v>
      </c>
      <c r="P65" s="19">
        <v>19.88</v>
      </c>
      <c r="Q65" s="19">
        <v>316.83999999999997</v>
      </c>
      <c r="R65" s="19">
        <v>215.63</v>
      </c>
      <c r="S65" s="19">
        <v>290.72000000000003</v>
      </c>
      <c r="T65" s="19">
        <v>2181.15</v>
      </c>
      <c r="U65" s="18">
        <f t="shared" si="1"/>
        <v>17142.859999999997</v>
      </c>
      <c r="V65" s="24">
        <f t="shared" si="2"/>
        <v>14961.709999999997</v>
      </c>
    </row>
    <row r="66" spans="1:22">
      <c r="A66" s="43">
        <v>84</v>
      </c>
      <c r="B66" s="45" t="str">
        <f t="shared" si="0"/>
        <v>84</v>
      </c>
      <c r="C66" s="16" t="s">
        <v>290</v>
      </c>
      <c r="D66" s="18">
        <v>13.3</v>
      </c>
      <c r="E66" s="20">
        <v>0</v>
      </c>
      <c r="F66" s="19">
        <v>9.98</v>
      </c>
      <c r="G66" s="20">
        <v>3391</v>
      </c>
      <c r="H66" s="19"/>
      <c r="I66" s="18">
        <v>1.5</v>
      </c>
      <c r="J66" s="19">
        <v>22.28</v>
      </c>
      <c r="K66" s="20">
        <v>145</v>
      </c>
      <c r="L66" s="19">
        <v>10.26</v>
      </c>
      <c r="M66" s="19">
        <v>26.22</v>
      </c>
      <c r="N66" s="19">
        <v>3.41</v>
      </c>
      <c r="O66" s="19">
        <v>84.27</v>
      </c>
      <c r="P66" s="19">
        <v>7.55</v>
      </c>
      <c r="Q66" s="19">
        <v>119.54</v>
      </c>
      <c r="R66" s="19">
        <v>198.51</v>
      </c>
      <c r="S66" s="19">
        <v>537.05999999999995</v>
      </c>
      <c r="T66" s="19">
        <v>1488.34</v>
      </c>
      <c r="U66" s="18">
        <f t="shared" si="1"/>
        <v>6058.2200000000012</v>
      </c>
      <c r="V66" s="24">
        <f t="shared" si="2"/>
        <v>4569.880000000001</v>
      </c>
    </row>
    <row r="67" spans="1:22">
      <c r="A67" s="43">
        <v>85</v>
      </c>
      <c r="B67" s="45" t="str">
        <f t="shared" si="0"/>
        <v>85</v>
      </c>
      <c r="C67" s="16" t="s">
        <v>246</v>
      </c>
      <c r="D67" s="18">
        <v>15.3</v>
      </c>
      <c r="E67" s="19">
        <v>7.33</v>
      </c>
      <c r="F67" s="19">
        <v>3.95</v>
      </c>
      <c r="G67" s="20">
        <v>13</v>
      </c>
      <c r="H67" s="19">
        <v>783.73</v>
      </c>
      <c r="I67" s="18">
        <v>175.6</v>
      </c>
      <c r="J67" s="19">
        <v>7.42</v>
      </c>
      <c r="K67" s="20">
        <v>110</v>
      </c>
      <c r="L67" s="18">
        <v>24.4</v>
      </c>
      <c r="M67" s="19">
        <v>42.66</v>
      </c>
      <c r="N67" s="19">
        <v>3.51</v>
      </c>
      <c r="O67" s="19">
        <v>57.63</v>
      </c>
      <c r="P67" s="19">
        <v>3.23</v>
      </c>
      <c r="Q67" s="19">
        <v>4.79</v>
      </c>
      <c r="R67" s="19">
        <v>19.72</v>
      </c>
      <c r="S67" s="19">
        <v>40.090000000000003</v>
      </c>
      <c r="T67" s="20">
        <v>0</v>
      </c>
      <c r="U67" s="18">
        <f t="shared" si="1"/>
        <v>1312.3600000000001</v>
      </c>
      <c r="V67" s="24">
        <f t="shared" si="2"/>
        <v>1312.3600000000001</v>
      </c>
    </row>
    <row r="68" spans="1:22">
      <c r="A68" s="43">
        <v>86</v>
      </c>
      <c r="B68" s="45" t="str">
        <f t="shared" si="0"/>
        <v>86</v>
      </c>
      <c r="C68" s="16" t="s">
        <v>247</v>
      </c>
      <c r="D68" s="18">
        <v>11.5</v>
      </c>
      <c r="E68" s="19">
        <v>0.65</v>
      </c>
      <c r="F68" s="19">
        <v>0.09</v>
      </c>
      <c r="G68" s="20">
        <v>0</v>
      </c>
      <c r="H68" s="19">
        <v>167.04</v>
      </c>
      <c r="I68" s="18">
        <v>65.400000000000006</v>
      </c>
      <c r="J68" s="19">
        <v>5.05</v>
      </c>
      <c r="K68" s="20">
        <v>35</v>
      </c>
      <c r="L68" s="19">
        <v>0.34</v>
      </c>
      <c r="M68" s="19">
        <v>32.520000000000003</v>
      </c>
      <c r="N68" s="19">
        <v>16.190000000000001</v>
      </c>
      <c r="O68" s="19">
        <v>36.97</v>
      </c>
      <c r="P68" s="19">
        <v>1.61</v>
      </c>
      <c r="Q68" s="19">
        <v>0.24</v>
      </c>
      <c r="R68" s="19">
        <v>59.36</v>
      </c>
      <c r="S68" s="19">
        <v>3.75</v>
      </c>
      <c r="T68" s="20">
        <v>0</v>
      </c>
      <c r="U68" s="18">
        <f t="shared" si="1"/>
        <v>435.71000000000004</v>
      </c>
      <c r="V68" s="24">
        <f t="shared" si="2"/>
        <v>435.71000000000004</v>
      </c>
    </row>
    <row r="69" spans="1:22">
      <c r="A69" s="43" t="s">
        <v>277</v>
      </c>
      <c r="B69" s="45" t="str">
        <f t="shared" si="0"/>
        <v>87</v>
      </c>
      <c r="C69" s="16" t="s">
        <v>248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18">
        <v>0.4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3">
        <v>0</v>
      </c>
      <c r="R69" s="19">
        <v>1.87</v>
      </c>
      <c r="S69" s="20">
        <v>0</v>
      </c>
      <c r="T69" s="20">
        <v>0</v>
      </c>
      <c r="U69" s="18">
        <f t="shared" si="1"/>
        <v>2.27</v>
      </c>
      <c r="V69" s="24">
        <f t="shared" si="2"/>
        <v>2.27</v>
      </c>
    </row>
    <row r="70" spans="1:22">
      <c r="A70" s="43" t="s">
        <v>278</v>
      </c>
      <c r="B70" s="45" t="str">
        <f t="shared" si="0"/>
        <v>90</v>
      </c>
      <c r="C70" s="16" t="s">
        <v>249</v>
      </c>
      <c r="D70" s="18">
        <v>1.4</v>
      </c>
      <c r="E70" s="20">
        <v>0</v>
      </c>
      <c r="F70" s="19">
        <v>0.02</v>
      </c>
      <c r="G70" s="20">
        <v>0</v>
      </c>
      <c r="H70" s="19">
        <v>3.96</v>
      </c>
      <c r="I70" s="18">
        <v>138.5</v>
      </c>
      <c r="J70" s="20">
        <v>0</v>
      </c>
      <c r="K70" s="20">
        <v>24</v>
      </c>
      <c r="L70" s="20">
        <v>0</v>
      </c>
      <c r="M70" s="19">
        <v>4.8499999999999996</v>
      </c>
      <c r="N70" s="20">
        <v>0</v>
      </c>
      <c r="O70" s="20">
        <v>0</v>
      </c>
      <c r="P70" s="19">
        <v>0.06</v>
      </c>
      <c r="Q70" s="18">
        <v>0.4</v>
      </c>
      <c r="R70" s="19">
        <v>150.57</v>
      </c>
      <c r="S70" s="19">
        <v>10.29</v>
      </c>
      <c r="T70" s="20">
        <v>0</v>
      </c>
      <c r="U70" s="18">
        <f t="shared" si="1"/>
        <v>334.05</v>
      </c>
      <c r="V70" s="24">
        <f t="shared" si="2"/>
        <v>334.05</v>
      </c>
    </row>
    <row r="71" spans="1:22">
      <c r="A71" s="43">
        <v>93</v>
      </c>
      <c r="B71" s="45" t="str">
        <f t="shared" si="0"/>
        <v>93</v>
      </c>
      <c r="C71" s="16" t="s">
        <v>250</v>
      </c>
      <c r="D71" s="18">
        <v>53.3</v>
      </c>
      <c r="E71" s="20">
        <v>0</v>
      </c>
      <c r="F71" s="19">
        <v>0.17</v>
      </c>
      <c r="G71" s="20">
        <v>0</v>
      </c>
      <c r="H71" s="18">
        <v>54.8</v>
      </c>
      <c r="I71" s="18">
        <v>91.2</v>
      </c>
      <c r="J71" s="20">
        <v>0</v>
      </c>
      <c r="K71" s="20">
        <v>7</v>
      </c>
      <c r="L71" s="19">
        <v>0.76</v>
      </c>
      <c r="M71" s="19">
        <v>7.83</v>
      </c>
      <c r="N71" s="19">
        <v>0.17</v>
      </c>
      <c r="O71" s="19">
        <v>7.46</v>
      </c>
      <c r="P71" s="19">
        <v>0.21</v>
      </c>
      <c r="Q71" s="18">
        <v>12.4</v>
      </c>
      <c r="R71" s="19">
        <v>77.41</v>
      </c>
      <c r="S71" s="19">
        <v>4.07</v>
      </c>
      <c r="T71" s="20">
        <v>0</v>
      </c>
      <c r="U71" s="18">
        <f t="shared" si="1"/>
        <v>316.78000000000003</v>
      </c>
      <c r="V71" s="24">
        <f t="shared" si="2"/>
        <v>316.78000000000003</v>
      </c>
    </row>
    <row r="72" spans="1:22">
      <c r="A72" s="43">
        <v>94</v>
      </c>
      <c r="B72" s="45" t="str">
        <f t="shared" si="0"/>
        <v>94</v>
      </c>
      <c r="C72" s="16" t="s">
        <v>251</v>
      </c>
      <c r="D72" s="20">
        <v>29</v>
      </c>
      <c r="E72" s="19">
        <v>1.79</v>
      </c>
      <c r="F72" s="19">
        <v>3.29</v>
      </c>
      <c r="G72" s="20">
        <v>703</v>
      </c>
      <c r="H72" s="19">
        <v>109.04</v>
      </c>
      <c r="I72" s="18">
        <v>189.9</v>
      </c>
      <c r="J72" s="18">
        <v>12.7</v>
      </c>
      <c r="K72" s="20">
        <v>70</v>
      </c>
      <c r="L72" s="19">
        <v>18.61</v>
      </c>
      <c r="M72" s="19">
        <v>6.08</v>
      </c>
      <c r="N72" s="19">
        <v>9.34</v>
      </c>
      <c r="O72" s="18">
        <v>23.2</v>
      </c>
      <c r="P72" s="19">
        <v>0.98</v>
      </c>
      <c r="Q72" s="19">
        <v>21.62</v>
      </c>
      <c r="R72" s="18">
        <v>24.9</v>
      </c>
      <c r="S72" s="19">
        <v>57.89</v>
      </c>
      <c r="T72" s="19">
        <v>1.1399999999999999</v>
      </c>
      <c r="U72" s="18">
        <f t="shared" si="1"/>
        <v>1282.48</v>
      </c>
      <c r="V72" s="24">
        <f t="shared" si="2"/>
        <v>1281.3399999999999</v>
      </c>
    </row>
    <row r="73" spans="1:22">
      <c r="A73" s="43">
        <v>95</v>
      </c>
      <c r="B73" s="45" t="str">
        <f t="shared" si="0"/>
        <v>95</v>
      </c>
      <c r="C73" s="16" t="s">
        <v>252</v>
      </c>
      <c r="D73" s="20">
        <v>24</v>
      </c>
      <c r="E73" s="19">
        <v>6.31</v>
      </c>
      <c r="F73" s="20">
        <v>0</v>
      </c>
      <c r="G73" s="20">
        <v>61</v>
      </c>
      <c r="H73" s="19">
        <v>88.23</v>
      </c>
      <c r="I73" s="18">
        <v>40.4</v>
      </c>
      <c r="J73" s="19">
        <v>4.22</v>
      </c>
      <c r="K73" s="20">
        <v>20</v>
      </c>
      <c r="L73" s="19">
        <v>7.97</v>
      </c>
      <c r="M73" s="19">
        <v>24.39</v>
      </c>
      <c r="N73" s="19">
        <v>13.31</v>
      </c>
      <c r="O73" s="19">
        <v>15.93</v>
      </c>
      <c r="P73" s="19">
        <v>0.36</v>
      </c>
      <c r="Q73" s="19">
        <v>1.76</v>
      </c>
      <c r="R73" s="20">
        <v>0</v>
      </c>
      <c r="S73" s="19">
        <v>63.78</v>
      </c>
      <c r="T73" s="20">
        <v>0</v>
      </c>
      <c r="U73" s="18">
        <f t="shared" si="1"/>
        <v>371.66000000000008</v>
      </c>
      <c r="V73" s="24">
        <f t="shared" si="2"/>
        <v>371.66000000000008</v>
      </c>
    </row>
    <row r="74" spans="1:22">
      <c r="A74" s="43">
        <v>96</v>
      </c>
      <c r="B74" s="45" t="str">
        <f t="shared" si="0"/>
        <v>96</v>
      </c>
      <c r="C74" s="16" t="s">
        <v>253</v>
      </c>
      <c r="D74" s="18">
        <v>1.8</v>
      </c>
      <c r="E74" s="19">
        <v>0.95</v>
      </c>
      <c r="F74" s="19">
        <v>1.44</v>
      </c>
      <c r="G74" s="20">
        <v>33</v>
      </c>
      <c r="H74" s="19">
        <v>243.07</v>
      </c>
      <c r="I74" s="18">
        <v>11.6</v>
      </c>
      <c r="J74" s="19">
        <v>2.13</v>
      </c>
      <c r="K74" s="20">
        <v>12</v>
      </c>
      <c r="L74" s="19">
        <v>1.79</v>
      </c>
      <c r="M74" s="19">
        <v>28.72</v>
      </c>
      <c r="N74" s="20">
        <v>0</v>
      </c>
      <c r="O74" s="20">
        <v>0</v>
      </c>
      <c r="P74" s="19">
        <v>0.43</v>
      </c>
      <c r="Q74" s="23">
        <v>0</v>
      </c>
      <c r="R74" s="19">
        <v>8.82</v>
      </c>
      <c r="S74" s="19">
        <v>3.11</v>
      </c>
      <c r="T74" s="20">
        <v>0</v>
      </c>
      <c r="U74" s="18">
        <f t="shared" si="1"/>
        <v>348.86</v>
      </c>
      <c r="V74" s="24">
        <f t="shared" si="2"/>
        <v>348.86</v>
      </c>
    </row>
    <row r="75" spans="1:22">
      <c r="A75" s="43" t="s">
        <v>279</v>
      </c>
      <c r="B75" s="45" t="str">
        <f t="shared" si="0"/>
        <v>97</v>
      </c>
      <c r="C75" s="16" t="s">
        <v>254</v>
      </c>
      <c r="D75" s="20">
        <v>0</v>
      </c>
      <c r="E75" s="20">
        <v>0</v>
      </c>
      <c r="F75" s="19">
        <v>36.58</v>
      </c>
      <c r="G75" s="20">
        <v>0</v>
      </c>
      <c r="H75" s="21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3">
        <v>0</v>
      </c>
      <c r="R75" s="20">
        <v>0</v>
      </c>
      <c r="S75" s="20">
        <v>0</v>
      </c>
      <c r="T75" s="20">
        <v>0</v>
      </c>
      <c r="U75" s="18">
        <f t="shared" si="1"/>
        <v>36.58</v>
      </c>
      <c r="V75" s="24">
        <f t="shared" si="2"/>
        <v>36.58</v>
      </c>
    </row>
    <row r="76" spans="1:22">
      <c r="A76" s="43">
        <v>99</v>
      </c>
      <c r="B76" s="45" t="str">
        <f t="shared" si="0"/>
        <v>99</v>
      </c>
      <c r="C76" s="16" t="s">
        <v>255</v>
      </c>
      <c r="D76" s="20">
        <v>0</v>
      </c>
      <c r="E76" s="23">
        <v>0</v>
      </c>
      <c r="F76" s="20">
        <v>0</v>
      </c>
      <c r="G76" s="20">
        <v>0</v>
      </c>
      <c r="H76" s="21">
        <v>0</v>
      </c>
      <c r="I76" s="20">
        <v>0</v>
      </c>
      <c r="J76" s="20">
        <v>0</v>
      </c>
      <c r="K76" s="20">
        <v>0</v>
      </c>
      <c r="L76" s="20">
        <v>0</v>
      </c>
      <c r="M76" s="23">
        <v>0</v>
      </c>
      <c r="N76" s="20">
        <v>0</v>
      </c>
      <c r="O76" s="20">
        <v>0</v>
      </c>
      <c r="P76" s="20">
        <v>0</v>
      </c>
      <c r="Q76" s="23">
        <v>0</v>
      </c>
      <c r="R76" s="20">
        <v>0</v>
      </c>
      <c r="S76" s="20">
        <v>0</v>
      </c>
      <c r="T76" s="20">
        <v>0</v>
      </c>
      <c r="U76" s="18">
        <f t="shared" si="1"/>
        <v>0</v>
      </c>
      <c r="V76" s="24">
        <f t="shared" si="2"/>
        <v>0</v>
      </c>
    </row>
    <row r="77" spans="1:22">
      <c r="C77" s="16" t="s">
        <v>256</v>
      </c>
      <c r="D77" s="18">
        <v>52746.3</v>
      </c>
      <c r="E77" s="19">
        <v>20850.14</v>
      </c>
      <c r="F77" s="19">
        <v>23701.16</v>
      </c>
      <c r="G77" s="20">
        <v>174961</v>
      </c>
      <c r="H77" s="22">
        <v>171762.99</v>
      </c>
      <c r="I77" s="18">
        <v>118600.7</v>
      </c>
      <c r="J77" s="19">
        <v>7583.16</v>
      </c>
      <c r="K77" s="20">
        <v>68260</v>
      </c>
      <c r="L77" s="19">
        <v>33279.120000000003</v>
      </c>
      <c r="M77" s="19">
        <v>51396.22</v>
      </c>
      <c r="N77" s="19">
        <v>11905.37</v>
      </c>
      <c r="O77" s="19">
        <v>17421.09</v>
      </c>
      <c r="P77" s="19">
        <v>3912.76</v>
      </c>
      <c r="Q77" s="20">
        <v>21935</v>
      </c>
      <c r="R77" s="19">
        <v>35476.129999999997</v>
      </c>
      <c r="S77" s="19">
        <v>40407.89</v>
      </c>
      <c r="T77" s="19">
        <v>208204.12</v>
      </c>
      <c r="U77" s="18">
        <f>SUM(D77:T77)</f>
        <v>1062403.1499999999</v>
      </c>
      <c r="V77" s="24">
        <f t="shared" ref="V77" si="3">U77-T77</f>
        <v>854199.02999999991</v>
      </c>
    </row>
    <row r="78" spans="1:22">
      <c r="U78" s="24">
        <f>U77-T77</f>
        <v>854199.02999999991</v>
      </c>
    </row>
    <row r="79" spans="1:22">
      <c r="H79"/>
      <c r="U79" s="18">
        <f>SUM(D79:T79)</f>
        <v>0</v>
      </c>
    </row>
    <row r="80" spans="1:22">
      <c r="H80"/>
      <c r="U80" s="24">
        <f>U79-T79</f>
        <v>0</v>
      </c>
    </row>
    <row r="81" spans="8:21">
      <c r="H81"/>
      <c r="U81" s="25">
        <f>U77-SUM(U12:U76)</f>
        <v>-0.37000000057742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7"/>
  <dimension ref="A1:Y81"/>
  <sheetViews>
    <sheetView topLeftCell="P10" workbookViewId="0">
      <selection activeCell="H29" sqref="H29"/>
    </sheetView>
  </sheetViews>
  <sheetFormatPr baseColWidth="10" defaultColWidth="10" defaultRowHeight="15.75"/>
  <cols>
    <col min="3" max="3" width="37.28515625" style="9" customWidth="1"/>
    <col min="4" max="7" width="10" style="9" customWidth="1"/>
    <col min="8" max="8" width="10" style="27" customWidth="1"/>
    <col min="9" max="21" width="10" style="9" customWidth="1"/>
    <col min="22" max="22" width="10" style="28" customWidth="1"/>
    <col min="23" max="259" width="10" style="9"/>
    <col min="260" max="260" width="37.28515625" style="9" customWidth="1"/>
    <col min="261" max="278" width="10" style="9" customWidth="1"/>
    <col min="279" max="515" width="10" style="9"/>
    <col min="516" max="516" width="37.28515625" style="9" customWidth="1"/>
    <col min="517" max="534" width="10" style="9" customWidth="1"/>
    <col min="535" max="771" width="10" style="9"/>
    <col min="772" max="772" width="37.28515625" style="9" customWidth="1"/>
    <col min="773" max="790" width="10" style="9" customWidth="1"/>
    <col min="791" max="1027" width="10" style="9"/>
    <col min="1028" max="1028" width="37.28515625" style="9" customWidth="1"/>
    <col min="1029" max="1046" width="10" style="9" customWidth="1"/>
    <col min="1047" max="1283" width="10" style="9"/>
    <col min="1284" max="1284" width="37.28515625" style="9" customWidth="1"/>
    <col min="1285" max="1302" width="10" style="9" customWidth="1"/>
    <col min="1303" max="1539" width="10" style="9"/>
    <col min="1540" max="1540" width="37.28515625" style="9" customWidth="1"/>
    <col min="1541" max="1558" width="10" style="9" customWidth="1"/>
    <col min="1559" max="1795" width="10" style="9"/>
    <col min="1796" max="1796" width="37.28515625" style="9" customWidth="1"/>
    <col min="1797" max="1814" width="10" style="9" customWidth="1"/>
    <col min="1815" max="2051" width="10" style="9"/>
    <col min="2052" max="2052" width="37.28515625" style="9" customWidth="1"/>
    <col min="2053" max="2070" width="10" style="9" customWidth="1"/>
    <col min="2071" max="2307" width="10" style="9"/>
    <col min="2308" max="2308" width="37.28515625" style="9" customWidth="1"/>
    <col min="2309" max="2326" width="10" style="9" customWidth="1"/>
    <col min="2327" max="2563" width="10" style="9"/>
    <col min="2564" max="2564" width="37.28515625" style="9" customWidth="1"/>
    <col min="2565" max="2582" width="10" style="9" customWidth="1"/>
    <col min="2583" max="2819" width="10" style="9"/>
    <col min="2820" max="2820" width="37.28515625" style="9" customWidth="1"/>
    <col min="2821" max="2838" width="10" style="9" customWidth="1"/>
    <col min="2839" max="3075" width="10" style="9"/>
    <col min="3076" max="3076" width="37.28515625" style="9" customWidth="1"/>
    <col min="3077" max="3094" width="10" style="9" customWidth="1"/>
    <col min="3095" max="3331" width="10" style="9"/>
    <col min="3332" max="3332" width="37.28515625" style="9" customWidth="1"/>
    <col min="3333" max="3350" width="10" style="9" customWidth="1"/>
    <col min="3351" max="3587" width="10" style="9"/>
    <col min="3588" max="3588" width="37.28515625" style="9" customWidth="1"/>
    <col min="3589" max="3606" width="10" style="9" customWidth="1"/>
    <col min="3607" max="3843" width="10" style="9"/>
    <col min="3844" max="3844" width="37.28515625" style="9" customWidth="1"/>
    <col min="3845" max="3862" width="10" style="9" customWidth="1"/>
    <col min="3863" max="4099" width="10" style="9"/>
    <col min="4100" max="4100" width="37.28515625" style="9" customWidth="1"/>
    <col min="4101" max="4118" width="10" style="9" customWidth="1"/>
    <col min="4119" max="4355" width="10" style="9"/>
    <col min="4356" max="4356" width="37.28515625" style="9" customWidth="1"/>
    <col min="4357" max="4374" width="10" style="9" customWidth="1"/>
    <col min="4375" max="4611" width="10" style="9"/>
    <col min="4612" max="4612" width="37.28515625" style="9" customWidth="1"/>
    <col min="4613" max="4630" width="10" style="9" customWidth="1"/>
    <col min="4631" max="4867" width="10" style="9"/>
    <col min="4868" max="4868" width="37.28515625" style="9" customWidth="1"/>
    <col min="4869" max="4886" width="10" style="9" customWidth="1"/>
    <col min="4887" max="5123" width="10" style="9"/>
    <col min="5124" max="5124" width="37.28515625" style="9" customWidth="1"/>
    <col min="5125" max="5142" width="10" style="9" customWidth="1"/>
    <col min="5143" max="5379" width="10" style="9"/>
    <col min="5380" max="5380" width="37.28515625" style="9" customWidth="1"/>
    <col min="5381" max="5398" width="10" style="9" customWidth="1"/>
    <col min="5399" max="5635" width="10" style="9"/>
    <col min="5636" max="5636" width="37.28515625" style="9" customWidth="1"/>
    <col min="5637" max="5654" width="10" style="9" customWidth="1"/>
    <col min="5655" max="5891" width="10" style="9"/>
    <col min="5892" max="5892" width="37.28515625" style="9" customWidth="1"/>
    <col min="5893" max="5910" width="10" style="9" customWidth="1"/>
    <col min="5911" max="6147" width="10" style="9"/>
    <col min="6148" max="6148" width="37.28515625" style="9" customWidth="1"/>
    <col min="6149" max="6166" width="10" style="9" customWidth="1"/>
    <col min="6167" max="6403" width="10" style="9"/>
    <col min="6404" max="6404" width="37.28515625" style="9" customWidth="1"/>
    <col min="6405" max="6422" width="10" style="9" customWidth="1"/>
    <col min="6423" max="6659" width="10" style="9"/>
    <col min="6660" max="6660" width="37.28515625" style="9" customWidth="1"/>
    <col min="6661" max="6678" width="10" style="9" customWidth="1"/>
    <col min="6679" max="6915" width="10" style="9"/>
    <col min="6916" max="6916" width="37.28515625" style="9" customWidth="1"/>
    <col min="6917" max="6934" width="10" style="9" customWidth="1"/>
    <col min="6935" max="7171" width="10" style="9"/>
    <col min="7172" max="7172" width="37.28515625" style="9" customWidth="1"/>
    <col min="7173" max="7190" width="10" style="9" customWidth="1"/>
    <col min="7191" max="7427" width="10" style="9"/>
    <col min="7428" max="7428" width="37.28515625" style="9" customWidth="1"/>
    <col min="7429" max="7446" width="10" style="9" customWidth="1"/>
    <col min="7447" max="7683" width="10" style="9"/>
    <col min="7684" max="7684" width="37.28515625" style="9" customWidth="1"/>
    <col min="7685" max="7702" width="10" style="9" customWidth="1"/>
    <col min="7703" max="7939" width="10" style="9"/>
    <col min="7940" max="7940" width="37.28515625" style="9" customWidth="1"/>
    <col min="7941" max="7958" width="10" style="9" customWidth="1"/>
    <col min="7959" max="8195" width="10" style="9"/>
    <col min="8196" max="8196" width="37.28515625" style="9" customWidth="1"/>
    <col min="8197" max="8214" width="10" style="9" customWidth="1"/>
    <col min="8215" max="8451" width="10" style="9"/>
    <col min="8452" max="8452" width="37.28515625" style="9" customWidth="1"/>
    <col min="8453" max="8470" width="10" style="9" customWidth="1"/>
    <col min="8471" max="8707" width="10" style="9"/>
    <col min="8708" max="8708" width="37.28515625" style="9" customWidth="1"/>
    <col min="8709" max="8726" width="10" style="9" customWidth="1"/>
    <col min="8727" max="8963" width="10" style="9"/>
    <col min="8964" max="8964" width="37.28515625" style="9" customWidth="1"/>
    <col min="8965" max="8982" width="10" style="9" customWidth="1"/>
    <col min="8983" max="9219" width="10" style="9"/>
    <col min="9220" max="9220" width="37.28515625" style="9" customWidth="1"/>
    <col min="9221" max="9238" width="10" style="9" customWidth="1"/>
    <col min="9239" max="9475" width="10" style="9"/>
    <col min="9476" max="9476" width="37.28515625" style="9" customWidth="1"/>
    <col min="9477" max="9494" width="10" style="9" customWidth="1"/>
    <col min="9495" max="9731" width="10" style="9"/>
    <col min="9732" max="9732" width="37.28515625" style="9" customWidth="1"/>
    <col min="9733" max="9750" width="10" style="9" customWidth="1"/>
    <col min="9751" max="9987" width="10" style="9"/>
    <col min="9988" max="9988" width="37.28515625" style="9" customWidth="1"/>
    <col min="9989" max="10006" width="10" style="9" customWidth="1"/>
    <col min="10007" max="10243" width="10" style="9"/>
    <col min="10244" max="10244" width="37.28515625" style="9" customWidth="1"/>
    <col min="10245" max="10262" width="10" style="9" customWidth="1"/>
    <col min="10263" max="10499" width="10" style="9"/>
    <col min="10500" max="10500" width="37.28515625" style="9" customWidth="1"/>
    <col min="10501" max="10518" width="10" style="9" customWidth="1"/>
    <col min="10519" max="10755" width="10" style="9"/>
    <col min="10756" max="10756" width="37.28515625" style="9" customWidth="1"/>
    <col min="10757" max="10774" width="10" style="9" customWidth="1"/>
    <col min="10775" max="11011" width="10" style="9"/>
    <col min="11012" max="11012" width="37.28515625" style="9" customWidth="1"/>
    <col min="11013" max="11030" width="10" style="9" customWidth="1"/>
    <col min="11031" max="11267" width="10" style="9"/>
    <col min="11268" max="11268" width="37.28515625" style="9" customWidth="1"/>
    <col min="11269" max="11286" width="10" style="9" customWidth="1"/>
    <col min="11287" max="11523" width="10" style="9"/>
    <col min="11524" max="11524" width="37.28515625" style="9" customWidth="1"/>
    <col min="11525" max="11542" width="10" style="9" customWidth="1"/>
    <col min="11543" max="11779" width="10" style="9"/>
    <col min="11780" max="11780" width="37.28515625" style="9" customWidth="1"/>
    <col min="11781" max="11798" width="10" style="9" customWidth="1"/>
    <col min="11799" max="12035" width="10" style="9"/>
    <col min="12036" max="12036" width="37.28515625" style="9" customWidth="1"/>
    <col min="12037" max="12054" width="10" style="9" customWidth="1"/>
    <col min="12055" max="12291" width="10" style="9"/>
    <col min="12292" max="12292" width="37.28515625" style="9" customWidth="1"/>
    <col min="12293" max="12310" width="10" style="9" customWidth="1"/>
    <col min="12311" max="12547" width="10" style="9"/>
    <col min="12548" max="12548" width="37.28515625" style="9" customWidth="1"/>
    <col min="12549" max="12566" width="10" style="9" customWidth="1"/>
    <col min="12567" max="12803" width="10" style="9"/>
    <col min="12804" max="12804" width="37.28515625" style="9" customWidth="1"/>
    <col min="12805" max="12822" width="10" style="9" customWidth="1"/>
    <col min="12823" max="13059" width="10" style="9"/>
    <col min="13060" max="13060" width="37.28515625" style="9" customWidth="1"/>
    <col min="13061" max="13078" width="10" style="9" customWidth="1"/>
    <col min="13079" max="13315" width="10" style="9"/>
    <col min="13316" max="13316" width="37.28515625" style="9" customWidth="1"/>
    <col min="13317" max="13334" width="10" style="9" customWidth="1"/>
    <col min="13335" max="13571" width="10" style="9"/>
    <col min="13572" max="13572" width="37.28515625" style="9" customWidth="1"/>
    <col min="13573" max="13590" width="10" style="9" customWidth="1"/>
    <col min="13591" max="13827" width="10" style="9"/>
    <col min="13828" max="13828" width="37.28515625" style="9" customWidth="1"/>
    <col min="13829" max="13846" width="10" style="9" customWidth="1"/>
    <col min="13847" max="14083" width="10" style="9"/>
    <col min="14084" max="14084" width="37.28515625" style="9" customWidth="1"/>
    <col min="14085" max="14102" width="10" style="9" customWidth="1"/>
    <col min="14103" max="14339" width="10" style="9"/>
    <col min="14340" max="14340" width="37.28515625" style="9" customWidth="1"/>
    <col min="14341" max="14358" width="10" style="9" customWidth="1"/>
    <col min="14359" max="14595" width="10" style="9"/>
    <col min="14596" max="14596" width="37.28515625" style="9" customWidth="1"/>
    <col min="14597" max="14614" width="10" style="9" customWidth="1"/>
    <col min="14615" max="14851" width="10" style="9"/>
    <col min="14852" max="14852" width="37.28515625" style="9" customWidth="1"/>
    <col min="14853" max="14870" width="10" style="9" customWidth="1"/>
    <col min="14871" max="15107" width="10" style="9"/>
    <col min="15108" max="15108" width="37.28515625" style="9" customWidth="1"/>
    <col min="15109" max="15126" width="10" style="9" customWidth="1"/>
    <col min="15127" max="15363" width="10" style="9"/>
    <col min="15364" max="15364" width="37.28515625" style="9" customWidth="1"/>
    <col min="15365" max="15382" width="10" style="9" customWidth="1"/>
    <col min="15383" max="15619" width="10" style="9"/>
    <col min="15620" max="15620" width="37.28515625" style="9" customWidth="1"/>
    <col min="15621" max="15638" width="10" style="9" customWidth="1"/>
    <col min="15639" max="15875" width="10" style="9"/>
    <col min="15876" max="15876" width="37.28515625" style="9" customWidth="1"/>
    <col min="15877" max="15894" width="10" style="9" customWidth="1"/>
    <col min="15895" max="16131" width="10" style="9"/>
    <col min="16132" max="16132" width="37.28515625" style="9" customWidth="1"/>
    <col min="16133" max="16150" width="10" style="9" customWidth="1"/>
    <col min="16151" max="16384" width="10" style="9"/>
  </cols>
  <sheetData>
    <row r="1" spans="1:24">
      <c r="C1" s="26" t="s">
        <v>166</v>
      </c>
    </row>
    <row r="2" spans="1:24">
      <c r="E2" s="9">
        <v>2017</v>
      </c>
    </row>
    <row r="3" spans="1:24">
      <c r="C3" s="26" t="s">
        <v>167</v>
      </c>
    </row>
    <row r="4" spans="1:24">
      <c r="C4" s="26" t="s">
        <v>168</v>
      </c>
    </row>
    <row r="5" spans="1:24">
      <c r="C5" s="26" t="s">
        <v>169</v>
      </c>
    </row>
    <row r="7" spans="1:24">
      <c r="C7" s="26" t="s">
        <v>170</v>
      </c>
    </row>
    <row r="8" spans="1:24">
      <c r="C8" s="26" t="s">
        <v>171</v>
      </c>
    </row>
    <row r="9" spans="1:24">
      <c r="C9" s="26" t="s">
        <v>172</v>
      </c>
    </row>
    <row r="11" spans="1:24">
      <c r="C11" s="29" t="s">
        <v>173</v>
      </c>
      <c r="D11" s="29" t="s">
        <v>174</v>
      </c>
      <c r="E11" s="29" t="s">
        <v>175</v>
      </c>
      <c r="F11" s="29" t="s">
        <v>176</v>
      </c>
      <c r="G11" s="29" t="s">
        <v>177</v>
      </c>
      <c r="H11" s="30" t="s">
        <v>178</v>
      </c>
      <c r="I11" s="29" t="s">
        <v>179</v>
      </c>
      <c r="J11" s="29" t="s">
        <v>180</v>
      </c>
      <c r="K11" s="29" t="s">
        <v>181</v>
      </c>
      <c r="L11" s="29" t="s">
        <v>182</v>
      </c>
      <c r="M11" s="29" t="s">
        <v>183</v>
      </c>
      <c r="N11" s="29" t="s">
        <v>184</v>
      </c>
      <c r="O11" s="29" t="s">
        <v>185</v>
      </c>
      <c r="P11" s="29" t="s">
        <v>186</v>
      </c>
      <c r="Q11" s="29" t="s">
        <v>187</v>
      </c>
      <c r="R11" s="29" t="s">
        <v>188</v>
      </c>
      <c r="S11" s="29" t="s">
        <v>189</v>
      </c>
      <c r="T11" s="29" t="s">
        <v>190</v>
      </c>
      <c r="U11" s="29"/>
      <c r="V11" s="31" t="s">
        <v>258</v>
      </c>
      <c r="W11" s="9" t="s">
        <v>292</v>
      </c>
    </row>
    <row r="12" spans="1:24" ht="15">
      <c r="A12" s="42" t="s">
        <v>78</v>
      </c>
      <c r="B12" s="45" t="str">
        <f>MID(A12,1,2)</f>
        <v>01</v>
      </c>
      <c r="C12" s="29" t="s">
        <v>191</v>
      </c>
      <c r="D12" s="32">
        <f>europe!D12/europe!D$77</f>
        <v>9.0622470201701338E-4</v>
      </c>
      <c r="E12" s="32">
        <f>europe!E12/europe!E$77</f>
        <v>2.2062201980418359E-5</v>
      </c>
      <c r="F12" s="32">
        <f>europe!F12/europe!F$77</f>
        <v>1.6876811092790395E-6</v>
      </c>
      <c r="G12" s="32">
        <f>europe!G12/europe!G$77</f>
        <v>0</v>
      </c>
      <c r="H12" s="33">
        <f>europe!H12/europe!H$77</f>
        <v>0</v>
      </c>
      <c r="I12" s="32">
        <f>europe!I12/europe!I$77</f>
        <v>3.5412944442992331E-5</v>
      </c>
      <c r="J12" s="32">
        <f>europe!J12/europe!J$77</f>
        <v>2.1587306610964295E-3</v>
      </c>
      <c r="K12" s="32">
        <f>europe!K12/europe!K$77</f>
        <v>1.9191327278054498E-3</v>
      </c>
      <c r="L12" s="32">
        <f>europe!L12/europe!L$77</f>
        <v>7.9028532004452037E-5</v>
      </c>
      <c r="M12" s="32">
        <f>europe!M12/europe!M$77</f>
        <v>2.8679151890936724E-4</v>
      </c>
      <c r="N12" s="32">
        <f>europe!N12/europe!N$77</f>
        <v>2.5198712849747633E-5</v>
      </c>
      <c r="O12" s="32">
        <f>europe!O12/europe!O$77</f>
        <v>0</v>
      </c>
      <c r="P12" s="32">
        <f>europe!P12/europe!P$77</f>
        <v>3.8336110571565847E-5</v>
      </c>
      <c r="Q12" s="32">
        <f>europe!Q12/europe!Q$77</f>
        <v>1.8691588785046727E-5</v>
      </c>
      <c r="R12" s="32">
        <f>europe!R12/europe!R$77</f>
        <v>1.0998944924375913E-3</v>
      </c>
      <c r="S12" s="32">
        <f>europe!S12/europe!S$77</f>
        <v>4.3375192320113725E-3</v>
      </c>
      <c r="T12" s="32">
        <f>europe!T12/europe!T$77</f>
        <v>0</v>
      </c>
      <c r="U12" s="32" t="s">
        <v>78</v>
      </c>
      <c r="V12" s="32">
        <f>europe!U12/europe!U$77</f>
        <v>4.069923926712755E-4</v>
      </c>
      <c r="W12" s="32">
        <f>europe!V12/europe!V$77</f>
        <v>5.0619350387227674E-4</v>
      </c>
    </row>
    <row r="13" spans="1:24" ht="15">
      <c r="A13" s="42" t="s">
        <v>79</v>
      </c>
      <c r="B13" s="45" t="str">
        <f t="shared" ref="B13:B76" si="0">MID(A13,1,2)</f>
        <v>02</v>
      </c>
      <c r="C13" s="29" t="s">
        <v>192</v>
      </c>
      <c r="D13" s="32">
        <f>europe!D13/europe!D$77</f>
        <v>9.4793378872072545E-6</v>
      </c>
      <c r="E13" s="32">
        <f>europe!E13/europe!E$77</f>
        <v>3.7170014206139627E-4</v>
      </c>
      <c r="F13" s="32">
        <f>europe!F13/europe!F$77</f>
        <v>1.8442135321646705E-3</v>
      </c>
      <c r="G13" s="32">
        <f>europe!G13/europe!G$77</f>
        <v>0</v>
      </c>
      <c r="H13" s="33">
        <f>europe!H13/europe!H$77</f>
        <v>9.4688617146219912E-4</v>
      </c>
      <c r="I13" s="32">
        <f>europe!I13/europe!I$77</f>
        <v>9.9493510577930837E-5</v>
      </c>
      <c r="J13" s="32">
        <f>europe!J13/europe!J$77</f>
        <v>7.1210418875508366E-5</v>
      </c>
      <c r="K13" s="32">
        <f>europe!K13/europe!K$77</f>
        <v>4.394960445355992E-5</v>
      </c>
      <c r="L13" s="32">
        <f>europe!L13/europe!L$77</f>
        <v>2.8516379038868815E-4</v>
      </c>
      <c r="M13" s="32">
        <f>europe!M13/europe!M$77</f>
        <v>1.0107747223433942E-3</v>
      </c>
      <c r="N13" s="32">
        <f>europe!N13/europe!N$77</f>
        <v>8.1475838214184018E-5</v>
      </c>
      <c r="O13" s="32">
        <f>europe!O13/europe!O$77</f>
        <v>3.6937987232716204E-3</v>
      </c>
      <c r="P13" s="32">
        <f>europe!P13/europe!P$77</f>
        <v>1.5334444228626339E-4</v>
      </c>
      <c r="Q13" s="32">
        <f>europe!Q13/europe!Q$77</f>
        <v>1.2947344426715294E-4</v>
      </c>
      <c r="R13" s="32">
        <f>europe!R13/europe!R$77</f>
        <v>8.4845782220326738E-5</v>
      </c>
      <c r="S13" s="32">
        <f>europe!S13/europe!S$77</f>
        <v>1.2992512105927827E-4</v>
      </c>
      <c r="T13" s="32">
        <f>europe!T13/europe!T$77</f>
        <v>0</v>
      </c>
      <c r="U13" s="32" t="s">
        <v>79</v>
      </c>
      <c r="V13" s="32">
        <f>europe!U13/europe!U$77</f>
        <v>3.4676102005156898E-4</v>
      </c>
      <c r="W13" s="32">
        <f>europe!V13/europe!V$77</f>
        <v>4.3128122025612702E-4</v>
      </c>
    </row>
    <row r="14" spans="1:24" ht="15">
      <c r="A14" s="43" t="s">
        <v>80</v>
      </c>
      <c r="B14" s="45" t="str">
        <f t="shared" si="0"/>
        <v>03</v>
      </c>
      <c r="C14" s="29" t="s">
        <v>193</v>
      </c>
      <c r="D14" s="32">
        <f>europe!D14/europe!D$77</f>
        <v>0</v>
      </c>
      <c r="E14" s="32">
        <f>europe!E14/europe!E$77</f>
        <v>0</v>
      </c>
      <c r="F14" s="32">
        <f>europe!F14/europe!F$77</f>
        <v>0</v>
      </c>
      <c r="G14" s="32">
        <f>europe!G14/europe!G$77</f>
        <v>0</v>
      </c>
      <c r="H14" s="33">
        <f>europe!H14/europe!H$77</f>
        <v>8.1688144809309625E-4</v>
      </c>
      <c r="I14" s="32">
        <f>europe!I14/europe!I$77</f>
        <v>0</v>
      </c>
      <c r="J14" s="32">
        <f>europe!J14/europe!J$77</f>
        <v>0</v>
      </c>
      <c r="K14" s="32">
        <f>europe!K14/europe!K$77</f>
        <v>0</v>
      </c>
      <c r="L14" s="32">
        <f>europe!L14/europe!L$77</f>
        <v>0</v>
      </c>
      <c r="M14" s="32">
        <f>europe!M14/europe!M$77</f>
        <v>5.6424382960458952E-6</v>
      </c>
      <c r="N14" s="32">
        <f>europe!N14/europe!N$77</f>
        <v>0</v>
      </c>
      <c r="O14" s="32">
        <f>europe!O14/europe!O$77</f>
        <v>0</v>
      </c>
      <c r="P14" s="32">
        <f>europe!P14/europe!P$77</f>
        <v>0</v>
      </c>
      <c r="Q14" s="32">
        <f>europe!Q14/europe!Q$77</f>
        <v>1.2901755185776157E-4</v>
      </c>
      <c r="R14" s="32">
        <f>europe!R14/europe!R$77</f>
        <v>0</v>
      </c>
      <c r="S14" s="32">
        <f>europe!S14/europe!S$77</f>
        <v>2.6479977053986242E-5</v>
      </c>
      <c r="T14" s="32">
        <f>europe!T14/europe!T$77</f>
        <v>0</v>
      </c>
      <c r="U14" s="32" t="s">
        <v>80</v>
      </c>
      <c r="V14" s="32">
        <f>europe!U14/europe!U$77</f>
        <v>1.3601239793010781E-4</v>
      </c>
      <c r="W14" s="32">
        <f>europe!V14/europe!V$77</f>
        <v>1.6916432227744396E-4</v>
      </c>
    </row>
    <row r="15" spans="1:24" s="35" customFormat="1" ht="15">
      <c r="A15" s="42" t="s">
        <v>265</v>
      </c>
      <c r="B15" s="45" t="str">
        <f t="shared" si="0"/>
        <v>05</v>
      </c>
      <c r="C15" s="34" t="s">
        <v>194</v>
      </c>
      <c r="D15" s="32">
        <f>europe!D15/europe!D$77</f>
        <v>1.0573253479390973E-2</v>
      </c>
      <c r="E15" s="32">
        <f>europe!E15/europe!E$77</f>
        <v>1.3273292169740826E-2</v>
      </c>
      <c r="F15" s="32">
        <f>europe!F15/europe!F$77</f>
        <v>1.7587324839796869E-2</v>
      </c>
      <c r="G15" s="32">
        <f>europe!G15/europe!G$77</f>
        <v>1.7964003406473441E-2</v>
      </c>
      <c r="H15" s="33">
        <f>europe!H15/europe!H$77</f>
        <v>8.5645341874870714E-3</v>
      </c>
      <c r="I15" s="32">
        <f>europe!I15/europe!I$77</f>
        <v>9.0218691795242358E-3</v>
      </c>
      <c r="J15" s="32">
        <f>europe!J15/europe!J$77</f>
        <v>2.6150048264839462E-2</v>
      </c>
      <c r="K15" s="32">
        <f>europe!K15/europe!K$77</f>
        <v>1.6085555230002931E-2</v>
      </c>
      <c r="L15" s="32">
        <f>europe!L15/europe!L$77</f>
        <v>1.2062217991341117E-2</v>
      </c>
      <c r="M15" s="32">
        <f>europe!M15/europe!M$77</f>
        <v>2.1173346989331123E-2</v>
      </c>
      <c r="N15" s="32">
        <f>europe!N15/europe!N$77</f>
        <v>1.7712175262087612E-2</v>
      </c>
      <c r="O15" s="32">
        <f>europe!O15/europe!O$77</f>
        <v>1.6248122247230226E-2</v>
      </c>
      <c r="P15" s="32">
        <f>europe!P15/europe!P$77</f>
        <v>1.8823030290638833E-2</v>
      </c>
      <c r="Q15" s="32">
        <f>europe!Q15/europe!Q$77</f>
        <v>1.4841577387736494E-2</v>
      </c>
      <c r="R15" s="32">
        <f>europe!R15/europe!R$77</f>
        <v>3.7135955923038963E-2</v>
      </c>
      <c r="S15" s="32">
        <f>europe!S15/europe!S$77</f>
        <v>8.4015770187455974E-3</v>
      </c>
      <c r="T15" s="32">
        <f>europe!T15/europe!T$77</f>
        <v>1.3858371294477746E-2</v>
      </c>
      <c r="U15" s="32" t="s">
        <v>81</v>
      </c>
      <c r="V15" s="32">
        <f>europe!U15/europe!U$77</f>
        <v>1.4266467489295376E-2</v>
      </c>
      <c r="W15" s="32">
        <f>europe!V15/europe!V$77</f>
        <v>1.4365937643361642E-2</v>
      </c>
      <c r="X15" s="35" t="s">
        <v>259</v>
      </c>
    </row>
    <row r="16" spans="1:24" ht="15">
      <c r="A16" s="42" t="s">
        <v>266</v>
      </c>
      <c r="B16" s="45" t="str">
        <f t="shared" si="0"/>
        <v>10</v>
      </c>
      <c r="C16" s="29" t="s">
        <v>195</v>
      </c>
      <c r="D16" s="32">
        <f>europe!D16/europe!D$77</f>
        <v>1.1697502952813751E-3</v>
      </c>
      <c r="E16" s="32">
        <f>europe!E16/europe!E$77</f>
        <v>3.2613689884096702E-5</v>
      </c>
      <c r="F16" s="32">
        <f>europe!F16/europe!F$77</f>
        <v>3.5694455461251687E-4</v>
      </c>
      <c r="G16" s="32">
        <f>europe!G16/europe!G$77</f>
        <v>0</v>
      </c>
      <c r="H16" s="33">
        <f>europe!H16/europe!H$77</f>
        <v>3.1859016892987254E-3</v>
      </c>
      <c r="I16" s="32">
        <f>europe!I16/europe!I$77</f>
        <v>2.3861579231825784E-4</v>
      </c>
      <c r="J16" s="32">
        <f>europe!J16/europe!J$77</f>
        <v>3.6528307460214477E-4</v>
      </c>
      <c r="K16" s="32">
        <f>europe!K16/europe!K$77</f>
        <v>6.7389393495458538E-4</v>
      </c>
      <c r="L16" s="32">
        <f>europe!L16/europe!L$77</f>
        <v>7.6324133570839607E-5</v>
      </c>
      <c r="M16" s="32">
        <f>europe!M16/europe!M$77</f>
        <v>1.2502864996686528E-3</v>
      </c>
      <c r="N16" s="32">
        <f>europe!N16/europe!N$77</f>
        <v>2.282163427092144E-3</v>
      </c>
      <c r="O16" s="32">
        <f>europe!O16/europe!O$77</f>
        <v>1.0512545426262076E-2</v>
      </c>
      <c r="P16" s="32">
        <f>europe!P16/europe!P$77</f>
        <v>2.6017440374569356E-3</v>
      </c>
      <c r="Q16" s="32">
        <f>europe!Q16/europe!Q$77</f>
        <v>4.2165488944609069E-3</v>
      </c>
      <c r="R16" s="32">
        <f>europe!R16/europe!R$77</f>
        <v>2.9315486215661069E-5</v>
      </c>
      <c r="S16" s="32">
        <f>europe!S16/europe!S$77</f>
        <v>2.5193099664446719E-4</v>
      </c>
      <c r="T16" s="32">
        <f>europe!T16/europe!T$77</f>
        <v>1.9187900796583662E-4</v>
      </c>
      <c r="U16" s="32" t="s">
        <v>86</v>
      </c>
      <c r="V16" s="32">
        <f>europe!U16/europe!U$77</f>
        <v>1.05993661634004E-3</v>
      </c>
      <c r="W16" s="32">
        <f>europe!V16/europe!V$77</f>
        <v>1.2715186529771638E-3</v>
      </c>
    </row>
    <row r="17" spans="1:25" ht="15">
      <c r="A17" s="43" t="s">
        <v>267</v>
      </c>
      <c r="B17" s="45" t="str">
        <f t="shared" si="0"/>
        <v>13</v>
      </c>
      <c r="C17" s="29" t="s">
        <v>196</v>
      </c>
      <c r="D17" s="32">
        <f>europe!D17/europe!D$77</f>
        <v>4.7150226650968874E-3</v>
      </c>
      <c r="E17" s="32">
        <f>europe!E17/europe!E$77</f>
        <v>2.6196466786314143E-3</v>
      </c>
      <c r="F17" s="32">
        <f>europe!F17/europe!F$77</f>
        <v>2.8188493727733157E-3</v>
      </c>
      <c r="G17" s="32">
        <f>europe!G17/europe!G$77</f>
        <v>2.3490949411583153E-3</v>
      </c>
      <c r="H17" s="33">
        <f>europe!H17/europe!H$77</f>
        <v>5.9154769022127527E-3</v>
      </c>
      <c r="I17" s="32">
        <f>europe!I17/europe!I$77</f>
        <v>6.1298120500131959E-4</v>
      </c>
      <c r="J17" s="32">
        <f>europe!J17/europe!J$77</f>
        <v>7.6551200291171484E-3</v>
      </c>
      <c r="K17" s="32">
        <f>europe!K17/europe!K$77</f>
        <v>1.4063873425139174E-3</v>
      </c>
      <c r="L17" s="32">
        <f>europe!L17/europe!L$77</f>
        <v>2.2479560757616185E-3</v>
      </c>
      <c r="M17" s="32">
        <f>europe!M17/europe!M$77</f>
        <v>1.8398240181865515E-3</v>
      </c>
      <c r="N17" s="32">
        <f>europe!N17/europe!N$77</f>
        <v>1.7907885265220651E-3</v>
      </c>
      <c r="O17" s="32">
        <f>europe!O17/europe!O$77</f>
        <v>1.1433268526825819E-2</v>
      </c>
      <c r="P17" s="32">
        <f>europe!P17/europe!P$77</f>
        <v>8.8939776526032765E-4</v>
      </c>
      <c r="Q17" s="32">
        <f>europe!Q17/europe!Q$77</f>
        <v>4.8101208114884886E-3</v>
      </c>
      <c r="R17" s="32">
        <f>europe!R17/europe!R$77</f>
        <v>1.9187549487500468E-3</v>
      </c>
      <c r="S17" s="32">
        <f>europe!S17/europe!S$77</f>
        <v>9.7998187977644969E-3</v>
      </c>
      <c r="T17" s="32">
        <f>europe!T17/europe!T$77</f>
        <v>2.9383184156009977E-3</v>
      </c>
      <c r="U17" s="32" t="s">
        <v>89</v>
      </c>
      <c r="V17" s="32">
        <f>europe!U17/europe!U$77</f>
        <v>3.387254640575944E-3</v>
      </c>
      <c r="W17" s="32">
        <f>europe!V17/europe!V$77</f>
        <v>3.4966792224055804E-3</v>
      </c>
    </row>
    <row r="18" spans="1:25" s="35" customFormat="1" ht="15">
      <c r="A18" s="43">
        <v>16</v>
      </c>
      <c r="B18" s="45" t="str">
        <f t="shared" si="0"/>
        <v>16</v>
      </c>
      <c r="C18" s="34" t="s">
        <v>197</v>
      </c>
      <c r="D18" s="32">
        <f>europe!D18/europe!D$77</f>
        <v>2.9313904482399712E-2</v>
      </c>
      <c r="E18" s="32">
        <f>europe!E18/europe!E$77</f>
        <v>8.7332746926399533E-3</v>
      </c>
      <c r="F18" s="32">
        <f>europe!F18/europe!F$77</f>
        <v>0.10675595624855491</v>
      </c>
      <c r="G18" s="32">
        <f>europe!G18/europe!G$77</f>
        <v>3.8665759797897818E-2</v>
      </c>
      <c r="H18" s="33">
        <f>europe!H18/europe!H$77</f>
        <v>3.1769474902596885E-2</v>
      </c>
      <c r="I18" s="32">
        <f>europe!I18/europe!I$77</f>
        <v>1.9560592812689976E-2</v>
      </c>
      <c r="J18" s="32">
        <f>europe!J18/europe!J$77</f>
        <v>4.3406706439004322E-2</v>
      </c>
      <c r="K18" s="32">
        <f>europe!K18/europe!K$77</f>
        <v>3.3225900966891299E-2</v>
      </c>
      <c r="L18" s="32">
        <f>europe!L18/europe!L$77</f>
        <v>4.9970972790145889E-2</v>
      </c>
      <c r="M18" s="32">
        <f>europe!M18/europe!M$77</f>
        <v>3.1179724890274031E-2</v>
      </c>
      <c r="N18" s="32">
        <f>europe!N18/europe!N$77</f>
        <v>4.9171088340807544E-2</v>
      </c>
      <c r="O18" s="32">
        <f>europe!O18/europe!O$77</f>
        <v>3.2871651544191548E-2</v>
      </c>
      <c r="P18" s="32">
        <f>europe!P18/europe!P$77</f>
        <v>2.5853872969464009E-2</v>
      </c>
      <c r="Q18" s="32">
        <f>europe!Q18/europe!Q$77</f>
        <v>0.12292409391383634</v>
      </c>
      <c r="R18" s="32">
        <f>europe!R18/europe!R$77</f>
        <v>0.10191613346777116</v>
      </c>
      <c r="S18" s="32">
        <f>europe!S18/europe!S$77</f>
        <v>0.105757068730884</v>
      </c>
      <c r="T18" s="32">
        <f>europe!T18/europe!T$77</f>
        <v>3.5111841206600526E-2</v>
      </c>
      <c r="U18" s="32" t="s">
        <v>92</v>
      </c>
      <c r="V18" s="32">
        <f>europe!U18/europe!U$77</f>
        <v>4.1244154820135846E-2</v>
      </c>
      <c r="W18" s="32">
        <f>europe!V18/europe!V$77</f>
        <v>4.2738856774398364E-2</v>
      </c>
      <c r="X18" s="36" t="s">
        <v>260</v>
      </c>
      <c r="Y18" s="35" t="s">
        <v>261</v>
      </c>
    </row>
    <row r="19" spans="1:25" ht="15">
      <c r="A19" s="43">
        <v>17</v>
      </c>
      <c r="B19" s="45" t="str">
        <f t="shared" si="0"/>
        <v>17</v>
      </c>
      <c r="C19" s="29" t="s">
        <v>198</v>
      </c>
      <c r="D19" s="32">
        <f>europe!D19/europe!D$77</f>
        <v>6.8819993061124661E-4</v>
      </c>
      <c r="E19" s="32">
        <f>europe!E19/europe!E$77</f>
        <v>7.5443138511300167E-4</v>
      </c>
      <c r="F19" s="32">
        <f>europe!F19/europe!F$77</f>
        <v>1.2741992375056747E-4</v>
      </c>
      <c r="G19" s="32">
        <f>europe!G19/europe!G$77</f>
        <v>2.9206508879121634E-3</v>
      </c>
      <c r="H19" s="33">
        <f>europe!H19/europe!H$77</f>
        <v>2.507233950689843E-3</v>
      </c>
      <c r="I19" s="32">
        <f>europe!I19/europe!I$77</f>
        <v>1.6526040740063087E-3</v>
      </c>
      <c r="J19" s="32">
        <f>europe!J19/europe!J$77</f>
        <v>7.8727074201256464E-4</v>
      </c>
      <c r="K19" s="32">
        <f>europe!K19/europe!K$77</f>
        <v>1.1719894520949312E-3</v>
      </c>
      <c r="L19" s="32">
        <f>europe!L19/europe!L$77</f>
        <v>1.6148263535814649E-3</v>
      </c>
      <c r="M19" s="32">
        <f>europe!M19/europe!M$77</f>
        <v>2.5383189658694746E-3</v>
      </c>
      <c r="N19" s="32">
        <f>europe!N19/europe!N$77</f>
        <v>9.4915151734049419E-4</v>
      </c>
      <c r="O19" s="32">
        <f>europe!O19/europe!O$77</f>
        <v>3.5583307359068807E-3</v>
      </c>
      <c r="P19" s="32">
        <f>europe!P19/europe!P$77</f>
        <v>4.7536777108741655E-4</v>
      </c>
      <c r="Q19" s="32">
        <f>europe!Q19/europe!Q$77</f>
        <v>1.4606792796899931E-3</v>
      </c>
      <c r="R19" s="32">
        <f>europe!R19/europe!R$77</f>
        <v>9.5049826460777995E-4</v>
      </c>
      <c r="S19" s="32">
        <f>europe!S19/europe!S$77</f>
        <v>3.0825663007892769E-3</v>
      </c>
      <c r="T19" s="32">
        <f>europe!T19/europe!T$77</f>
        <v>1.8528932088375579E-3</v>
      </c>
      <c r="U19" s="32" t="s">
        <v>93</v>
      </c>
      <c r="V19" s="32">
        <f>europe!U19/europe!U$77</f>
        <v>1.9899413890103771E-3</v>
      </c>
      <c r="W19" s="32">
        <f>europe!V19/europe!V$77</f>
        <v>2.0233457769203976E-3</v>
      </c>
    </row>
    <row r="20" spans="1:25" ht="15">
      <c r="A20" s="43">
        <v>18</v>
      </c>
      <c r="B20" s="45" t="str">
        <f t="shared" si="0"/>
        <v>18</v>
      </c>
      <c r="C20" s="29" t="s">
        <v>199</v>
      </c>
      <c r="D20" s="32">
        <f>europe!D20/europe!D$77</f>
        <v>4.1140326430479481E-4</v>
      </c>
      <c r="E20" s="32">
        <f>europe!E20/europe!E$77</f>
        <v>5.2277826431860889E-4</v>
      </c>
      <c r="F20" s="32">
        <f>europe!F20/europe!F$77</f>
        <v>0</v>
      </c>
      <c r="G20" s="32">
        <f>europe!G20/europe!G$77</f>
        <v>4.9153811420830928E-4</v>
      </c>
      <c r="H20" s="33">
        <f>europe!H20/europe!H$77</f>
        <v>3.5589739093386767E-4</v>
      </c>
      <c r="I20" s="32">
        <f>europe!I20/europe!I$77</f>
        <v>1.1838041428086008E-3</v>
      </c>
      <c r="J20" s="32">
        <f>europe!J20/europe!J$77</f>
        <v>1.793447586494285E-4</v>
      </c>
      <c r="K20" s="32">
        <f>europe!K20/europe!K$77</f>
        <v>4.3949604453559916E-4</v>
      </c>
      <c r="L20" s="32">
        <f>europe!L20/europe!L$77</f>
        <v>2.1334698754053589E-4</v>
      </c>
      <c r="M20" s="32">
        <f>europe!M20/europe!M$77</f>
        <v>4.5353529889941317E-4</v>
      </c>
      <c r="N20" s="32">
        <f>europe!N20/europe!N$77</f>
        <v>3.8134052112618087E-4</v>
      </c>
      <c r="O20" s="32">
        <f>europe!O20/europe!O$77</f>
        <v>4.3108668860559243E-4</v>
      </c>
      <c r="P20" s="32">
        <f>europe!P20/europe!P$77</f>
        <v>5.6737443645917462E-4</v>
      </c>
      <c r="Q20" s="32">
        <f>europe!Q20/europe!Q$77</f>
        <v>3.2824253476179617E-5</v>
      </c>
      <c r="R20" s="32">
        <f>europe!R20/europe!R$77</f>
        <v>6.8158505451411985E-4</v>
      </c>
      <c r="S20" s="32">
        <f>europe!S20/europe!S$77</f>
        <v>0</v>
      </c>
      <c r="T20" s="32">
        <f>europe!T20/europe!T$77</f>
        <v>0</v>
      </c>
      <c r="U20" s="32" t="s">
        <v>94</v>
      </c>
      <c r="V20" s="32">
        <f>europe!U20/europe!U$77</f>
        <v>3.96337303781526E-4</v>
      </c>
      <c r="W20" s="32">
        <f>europe!V20/europe!V$77</f>
        <v>4.9294132305441763E-4</v>
      </c>
    </row>
    <row r="21" spans="1:25" s="35" customFormat="1" ht="15">
      <c r="A21" s="43">
        <v>19</v>
      </c>
      <c r="B21" s="45" t="str">
        <f t="shared" si="0"/>
        <v>19</v>
      </c>
      <c r="C21" s="34" t="s">
        <v>200</v>
      </c>
      <c r="D21" s="32">
        <f>europe!D21/europe!D$77</f>
        <v>1.4981145596942344E-2</v>
      </c>
      <c r="E21" s="32">
        <f>europe!E21/europe!E$77</f>
        <v>2.3790247931188949E-2</v>
      </c>
      <c r="F21" s="32">
        <f>europe!F21/europe!F$77</f>
        <v>2.3789552916397342E-2</v>
      </c>
      <c r="G21" s="32">
        <f>europe!G21/europe!G$77</f>
        <v>2.7234640862820857E-2</v>
      </c>
      <c r="H21" s="33">
        <f>europe!H21/europe!H$77</f>
        <v>1.3908525928664841E-2</v>
      </c>
      <c r="I21" s="32">
        <f>europe!I21/europe!I$77</f>
        <v>2.4231728817789441E-2</v>
      </c>
      <c r="J21" s="32">
        <f>europe!J21/europe!J$77</f>
        <v>2.6731600018989447E-2</v>
      </c>
      <c r="K21" s="32">
        <f>europe!K21/europe!K$77</f>
        <v>1.3433929094638149E-2</v>
      </c>
      <c r="L21" s="32">
        <f>europe!L21/europe!L$77</f>
        <v>2.0833784066405601E-2</v>
      </c>
      <c r="M21" s="32">
        <f>europe!M21/europe!M$77</f>
        <v>3.4621806817699823E-2</v>
      </c>
      <c r="N21" s="32">
        <f>europe!N21/europe!N$77</f>
        <v>3.4762464333321856E-2</v>
      </c>
      <c r="O21" s="32">
        <f>europe!O21/europe!O$77</f>
        <v>2.6021907928837976E-2</v>
      </c>
      <c r="P21" s="32">
        <f>europe!P21/europe!P$77</f>
        <v>1.8659462885533485E-2</v>
      </c>
      <c r="Q21" s="32">
        <f>europe!Q21/europe!Q$77</f>
        <v>2.3210394346934123E-2</v>
      </c>
      <c r="R21" s="32">
        <f>europe!R21/europe!R$77</f>
        <v>2.7974866480644876E-2</v>
      </c>
      <c r="S21" s="32">
        <f>europe!S21/europe!S$77</f>
        <v>1.6341610512204424E-2</v>
      </c>
      <c r="T21" s="32">
        <f>europe!T21/europe!T$77</f>
        <v>1.5952470104818289E-2</v>
      </c>
      <c r="U21" s="32" t="s">
        <v>95</v>
      </c>
      <c r="V21" s="32">
        <f>europe!U21/europe!U$77</f>
        <v>2.0607873762422482E-2</v>
      </c>
      <c r="W21" s="32">
        <f>europe!V21/europe!V$77</f>
        <v>2.1742590833894997E-2</v>
      </c>
      <c r="X21" s="36" t="s">
        <v>262</v>
      </c>
    </row>
    <row r="22" spans="1:25" ht="15">
      <c r="A22" s="43">
        <v>20</v>
      </c>
      <c r="B22" s="45" t="str">
        <f t="shared" si="0"/>
        <v>20</v>
      </c>
      <c r="C22" s="29" t="s">
        <v>201</v>
      </c>
      <c r="D22" s="32">
        <f>europe!D22/europe!D$77</f>
        <v>1.1970507883965319E-2</v>
      </c>
      <c r="E22" s="32">
        <f>europe!E22/europe!E$77</f>
        <v>4.7145966405980969E-3</v>
      </c>
      <c r="F22" s="32">
        <f>europe!F22/europe!F$77</f>
        <v>1.4336429103048122E-2</v>
      </c>
      <c r="G22" s="32">
        <f>europe!G22/europe!G$77</f>
        <v>2.425111882076577E-2</v>
      </c>
      <c r="H22" s="33">
        <f>europe!H22/europe!H$77</f>
        <v>2.0880982567897777E-2</v>
      </c>
      <c r="I22" s="32">
        <f>europe!I22/europe!I$77</f>
        <v>9.0766749268764851E-3</v>
      </c>
      <c r="J22" s="32">
        <f>europe!J22/europe!J$77</f>
        <v>3.0595424598716101E-2</v>
      </c>
      <c r="K22" s="32">
        <f>europe!K22/europe!K$77</f>
        <v>1.4210372106651039E-2</v>
      </c>
      <c r="L22" s="32">
        <f>europe!L22/europe!L$77</f>
        <v>1.1817920666171461E-2</v>
      </c>
      <c r="M22" s="32">
        <f>europe!M22/europe!M$77</f>
        <v>2.0770009934582737E-2</v>
      </c>
      <c r="N22" s="32">
        <f>europe!N22/europe!N$77</f>
        <v>2.5081118856448814E-2</v>
      </c>
      <c r="O22" s="32">
        <f>europe!O22/europe!O$77</f>
        <v>3.6362248286416064E-2</v>
      </c>
      <c r="P22" s="32">
        <f>europe!P22/europe!P$77</f>
        <v>6.1440006542696195E-3</v>
      </c>
      <c r="Q22" s="32">
        <f>europe!Q22/europe!Q$77</f>
        <v>1.5987690904946433E-2</v>
      </c>
      <c r="R22" s="32">
        <f>europe!R22/europe!R$77</f>
        <v>8.9477065283050886E-3</v>
      </c>
      <c r="S22" s="32">
        <f>europe!S22/europe!S$77</f>
        <v>1.8389725372940782E-2</v>
      </c>
      <c r="T22" s="32">
        <f>europe!T22/europe!T$77</f>
        <v>7.2690684507107743E-3</v>
      </c>
      <c r="U22" s="32" t="s">
        <v>96</v>
      </c>
      <c r="V22" s="32">
        <f>europe!U22/europe!U$77</f>
        <v>1.5548843205142986E-2</v>
      </c>
      <c r="W22" s="32">
        <f>europe!V22/europe!V$77</f>
        <v>1.7566971482044419E-2</v>
      </c>
    </row>
    <row r="23" spans="1:25" ht="15">
      <c r="A23" s="43">
        <v>21</v>
      </c>
      <c r="B23" s="45" t="str">
        <f t="shared" si="0"/>
        <v>21</v>
      </c>
      <c r="C23" s="29" t="s">
        <v>202</v>
      </c>
      <c r="D23" s="32">
        <f>europe!D23/europe!D$77</f>
        <v>0</v>
      </c>
      <c r="E23" s="32">
        <f>europe!E23/europe!E$77</f>
        <v>7.2901189152686744E-5</v>
      </c>
      <c r="F23" s="32">
        <f>europe!F23/europe!F$77</f>
        <v>1.5611050260831115E-5</v>
      </c>
      <c r="G23" s="32">
        <f>europe!G23/europe!G$77</f>
        <v>0</v>
      </c>
      <c r="H23" s="33">
        <f>europe!H23/europe!H$77</f>
        <v>2.7363287050370983E-5</v>
      </c>
      <c r="I23" s="32">
        <f>europe!I23/europe!I$77</f>
        <v>1.6863306877615395E-6</v>
      </c>
      <c r="J23" s="32">
        <f>europe!J23/europe!J$77</f>
        <v>2.3736806291836121E-5</v>
      </c>
      <c r="K23" s="32">
        <f>europe!K23/europe!K$77</f>
        <v>0</v>
      </c>
      <c r="L23" s="32">
        <f>europe!L23/europe!L$77</f>
        <v>0</v>
      </c>
      <c r="M23" s="32">
        <f>europe!M23/europe!M$77</f>
        <v>2.704479045346136E-5</v>
      </c>
      <c r="N23" s="32">
        <f>europe!N23/europe!N$77</f>
        <v>3.6286146503636594E-4</v>
      </c>
      <c r="O23" s="32">
        <f>europe!O23/europe!O$77</f>
        <v>0</v>
      </c>
      <c r="P23" s="32">
        <f>europe!P23/europe!P$77</f>
        <v>2.5557407047710568E-6</v>
      </c>
      <c r="Q23" s="32">
        <f>europe!Q23/europe!Q$77</f>
        <v>0</v>
      </c>
      <c r="R23" s="32">
        <f>europe!R23/europe!R$77</f>
        <v>0</v>
      </c>
      <c r="S23" s="32">
        <f>europe!S23/europe!S$77</f>
        <v>0</v>
      </c>
      <c r="T23" s="32">
        <f>europe!T23/europe!T$77</f>
        <v>0</v>
      </c>
      <c r="U23" s="32" t="s">
        <v>97</v>
      </c>
      <c r="V23" s="32">
        <f>europe!U23/europe!U$77</f>
        <v>1.194461819884476E-5</v>
      </c>
      <c r="W23" s="32">
        <f>europe!V23/europe!V$77</f>
        <v>1.4856022489278641E-5</v>
      </c>
    </row>
    <row r="24" spans="1:25" ht="15">
      <c r="A24" s="43">
        <v>22</v>
      </c>
      <c r="B24" s="45" t="str">
        <f t="shared" si="0"/>
        <v>22</v>
      </c>
      <c r="C24" s="29" t="s">
        <v>203</v>
      </c>
      <c r="D24" s="32">
        <f>europe!D24/europe!D$77</f>
        <v>4.325611464690414E-2</v>
      </c>
      <c r="E24" s="32">
        <f>europe!E24/europe!E$77</f>
        <v>1.8478053384773437E-2</v>
      </c>
      <c r="F24" s="32">
        <f>europe!F24/europe!F$77</f>
        <v>3.6012161430073464E-2</v>
      </c>
      <c r="G24" s="32">
        <f>europe!G24/europe!G$77</f>
        <v>7.9572018907070718E-2</v>
      </c>
      <c r="H24" s="33">
        <f>europe!H24/europe!H$77</f>
        <v>3.3629479784905936E-2</v>
      </c>
      <c r="I24" s="32">
        <f>europe!I24/europe!I$77</f>
        <v>2.9306741022607795E-2</v>
      </c>
      <c r="J24" s="32">
        <f>europe!J24/europe!J$77</f>
        <v>5.6864156895014742E-2</v>
      </c>
      <c r="K24" s="32">
        <f>europe!K24/europe!K$77</f>
        <v>3.5013184881336069E-2</v>
      </c>
      <c r="L24" s="32">
        <f>europe!L24/europe!L$77</f>
        <v>3.6599525468221511E-2</v>
      </c>
      <c r="M24" s="32">
        <f>europe!M24/europe!M$77</f>
        <v>0.1253022109408046</v>
      </c>
      <c r="N24" s="32">
        <f>europe!N24/europe!N$77</f>
        <v>4.8016987292289107E-2</v>
      </c>
      <c r="O24" s="32">
        <f>europe!O24/europe!O$77</f>
        <v>3.375219346206236E-2</v>
      </c>
      <c r="P24" s="32">
        <f>europe!P24/europe!P$77</f>
        <v>1.422269702205093E-2</v>
      </c>
      <c r="Q24" s="32">
        <f>europe!Q24/europe!Q$77</f>
        <v>6.1954410759060864E-2</v>
      </c>
      <c r="R24" s="32">
        <f>europe!R24/europe!R$77</f>
        <v>2.3759919698118144E-2</v>
      </c>
      <c r="S24" s="32">
        <f>europe!S24/europe!S$77</f>
        <v>2.8165538957861939E-2</v>
      </c>
      <c r="T24" s="32">
        <f>europe!T24/europe!T$77</f>
        <v>1.6418407090119064E-2</v>
      </c>
      <c r="U24" s="32" t="s">
        <v>98</v>
      </c>
      <c r="V24" s="32">
        <f>europe!U24/europe!U$77</f>
        <v>4.2495591245187862E-2</v>
      </c>
      <c r="W24" s="32">
        <f>europe!V24/europe!V$77</f>
        <v>4.8851694434726776E-2</v>
      </c>
    </row>
    <row r="25" spans="1:25" s="35" customFormat="1" ht="15">
      <c r="A25" s="43">
        <v>23</v>
      </c>
      <c r="B25" s="45" t="str">
        <f t="shared" si="0"/>
        <v>23</v>
      </c>
      <c r="C25" s="34" t="s">
        <v>204</v>
      </c>
      <c r="D25" s="32">
        <f>europe!D25/europe!D$77</f>
        <v>9.4444539237823324E-2</v>
      </c>
      <c r="E25" s="32">
        <f>europe!E25/europe!E$77</f>
        <v>7.3609098068406251E-2</v>
      </c>
      <c r="F25" s="32">
        <f>europe!F25/europe!F$77</f>
        <v>0.12762160164312633</v>
      </c>
      <c r="G25" s="32">
        <f>europe!G25/europe!G$77</f>
        <v>0.14159727024879831</v>
      </c>
      <c r="H25" s="33">
        <f>europe!H25/europe!H$77</f>
        <v>0.10864948263883856</v>
      </c>
      <c r="I25" s="32">
        <f>europe!I25/europe!I$77</f>
        <v>6.8497909371529844E-2</v>
      </c>
      <c r="J25" s="32">
        <f>europe!J25/europe!J$77</f>
        <v>0.16315889418131754</v>
      </c>
      <c r="K25" s="32">
        <f>europe!K25/europe!K$77</f>
        <v>9.2543217111046003E-2</v>
      </c>
      <c r="L25" s="32">
        <f>europe!L25/europe!L$77</f>
        <v>9.9959974903182522E-2</v>
      </c>
      <c r="M25" s="32">
        <f>europe!M25/europe!M$77</f>
        <v>0.10708433421757474</v>
      </c>
      <c r="N25" s="32">
        <f>europe!N25/europe!N$77</f>
        <v>0.14020647825309082</v>
      </c>
      <c r="O25" s="32">
        <f>europe!O25/europe!O$77</f>
        <v>0.26126608610597846</v>
      </c>
      <c r="P25" s="32">
        <f>europe!P25/europe!P$77</f>
        <v>0.1189595068442736</v>
      </c>
      <c r="Q25" s="32">
        <f>europe!Q25/europe!Q$77</f>
        <v>0.12291406428082972</v>
      </c>
      <c r="R25" s="32">
        <f>europe!R25/europe!R$77</f>
        <v>9.1017537707748841E-2</v>
      </c>
      <c r="S25" s="32">
        <f>europe!S25/europe!S$77</f>
        <v>7.9833171195031458E-2</v>
      </c>
      <c r="T25" s="32">
        <f>europe!T25/europe!T$77</f>
        <v>8.0995755511466358E-2</v>
      </c>
      <c r="U25" s="32" t="s">
        <v>99</v>
      </c>
      <c r="V25" s="32">
        <f>europe!U25/europe!U$77</f>
        <v>0.10371429150977199</v>
      </c>
      <c r="W25" s="32">
        <f>europe!V25/europe!V$77</f>
        <v>0.10925175131608383</v>
      </c>
      <c r="X25" s="35" t="s">
        <v>263</v>
      </c>
    </row>
    <row r="26" spans="1:25" ht="15">
      <c r="A26" s="43">
        <v>24</v>
      </c>
      <c r="B26" s="45" t="str">
        <f t="shared" si="0"/>
        <v>24</v>
      </c>
      <c r="C26" s="29" t="s">
        <v>205</v>
      </c>
      <c r="D26" s="32">
        <f>europe!D26/europe!D$77</f>
        <v>2.8847521058349115E-2</v>
      </c>
      <c r="E26" s="32">
        <f>europe!E26/europe!E$77</f>
        <v>1.9509221520814728E-2</v>
      </c>
      <c r="F26" s="32">
        <f>europe!F26/europe!F$77</f>
        <v>1.8004603994066115E-2</v>
      </c>
      <c r="G26" s="32">
        <f>europe!G26/europe!G$77</f>
        <v>2.2147792936711611E-2</v>
      </c>
      <c r="H26" s="33">
        <f>europe!H26/europe!H$77</f>
        <v>3.0466167362363687E-2</v>
      </c>
      <c r="I26" s="32">
        <f>europe!I26/europe!I$77</f>
        <v>1.7733453512500347E-2</v>
      </c>
      <c r="J26" s="32">
        <f>europe!J26/europe!J$77</f>
        <v>4.8043295934676308E-2</v>
      </c>
      <c r="K26" s="32">
        <f>europe!K26/europe!K$77</f>
        <v>3.0222677995898038E-2</v>
      </c>
      <c r="L26" s="32">
        <f>europe!L26/europe!L$77</f>
        <v>2.5464014673464919E-2</v>
      </c>
      <c r="M26" s="32">
        <f>europe!M26/europe!M$77</f>
        <v>2.3594147585172608E-2</v>
      </c>
      <c r="N26" s="32">
        <f>europe!N26/europe!N$77</f>
        <v>4.1593835386888434E-2</v>
      </c>
      <c r="O26" s="32">
        <f>europe!O26/europe!O$77</f>
        <v>8.3715198073140082E-2</v>
      </c>
      <c r="P26" s="32">
        <f>europe!P26/europe!P$77</f>
        <v>3.6225068749424959E-2</v>
      </c>
      <c r="Q26" s="32">
        <f>europe!Q26/europe!Q$77</f>
        <v>4.422156371096421E-3</v>
      </c>
      <c r="R26" s="32">
        <f>europe!R26/europe!R$77</f>
        <v>2.4122698840036951E-2</v>
      </c>
      <c r="S26" s="32">
        <f>europe!S26/europe!S$77</f>
        <v>3.682201669030479E-3</v>
      </c>
      <c r="T26" s="32">
        <f>europe!T26/europe!T$77</f>
        <v>1.8408377317413314E-2</v>
      </c>
      <c r="U26" s="32" t="s">
        <v>100</v>
      </c>
      <c r="V26" s="32">
        <f>europe!U26/europe!U$77</f>
        <v>2.3609926231864056E-2</v>
      </c>
      <c r="W26" s="32">
        <f>europe!V26/europe!V$77</f>
        <v>2.4877761802187957E-2</v>
      </c>
    </row>
    <row r="27" spans="1:25" s="35" customFormat="1" ht="15">
      <c r="A27" s="43">
        <v>25</v>
      </c>
      <c r="B27" s="45" t="str">
        <f t="shared" si="0"/>
        <v>25</v>
      </c>
      <c r="C27" s="34" t="s">
        <v>206</v>
      </c>
      <c r="D27" s="32">
        <f>europe!D27/europe!D$77</f>
        <v>5.025944947797286E-2</v>
      </c>
      <c r="E27" s="32">
        <f>europe!E27/europe!E$77</f>
        <v>2.3629577547201124E-2</v>
      </c>
      <c r="F27" s="32">
        <f>europe!F27/europe!F$77</f>
        <v>0.11335858666833185</v>
      </c>
      <c r="G27" s="32">
        <f>europe!G27/europe!G$77</f>
        <v>8.9259892204548441E-2</v>
      </c>
      <c r="H27" s="33">
        <f>europe!H27/europe!H$77</f>
        <v>8.9011841258701901E-2</v>
      </c>
      <c r="I27" s="32">
        <f>europe!I27/europe!I$77</f>
        <v>5.5274547283447745E-2</v>
      </c>
      <c r="J27" s="32">
        <f>europe!J27/europe!J$77</f>
        <v>9.9279192315604586E-2</v>
      </c>
      <c r="K27" s="32">
        <f>europe!K27/europe!K$77</f>
        <v>9.4740697333723992E-2</v>
      </c>
      <c r="L27" s="32">
        <f>europe!L27/europe!L$77</f>
        <v>5.683563748079877E-2</v>
      </c>
      <c r="M27" s="32">
        <f>europe!M27/europe!M$77</f>
        <v>9.9766091747603231E-2</v>
      </c>
      <c r="N27" s="32">
        <f>europe!N27/europe!N$77</f>
        <v>8.209488659319282E-2</v>
      </c>
      <c r="O27" s="32">
        <f>europe!O27/europe!O$77</f>
        <v>8.5344832039786253E-2</v>
      </c>
      <c r="P27" s="32">
        <f>europe!P27/europe!P$77</f>
        <v>5.736615585929114E-2</v>
      </c>
      <c r="Q27" s="32">
        <f>europe!Q27/europe!Q$77</f>
        <v>0.10160610895828584</v>
      </c>
      <c r="R27" s="32">
        <f>europe!R27/europe!R$77</f>
        <v>4.947946689788317E-2</v>
      </c>
      <c r="S27" s="32">
        <f>europe!S27/europe!S$77</f>
        <v>3.8010398464260325E-2</v>
      </c>
      <c r="T27" s="32">
        <f>europe!T27/europe!T$77</f>
        <v>5.1338417318542981E-2</v>
      </c>
      <c r="U27" s="32" t="s">
        <v>101</v>
      </c>
      <c r="V27" s="32">
        <f>europe!U27/europe!U$77</f>
        <v>7.1939103343208285E-2</v>
      </c>
      <c r="W27" s="32">
        <f>europe!V27/europe!V$77</f>
        <v>7.6960354309931742E-2</v>
      </c>
      <c r="X27" s="36" t="s">
        <v>262</v>
      </c>
    </row>
    <row r="28" spans="1:25" ht="15">
      <c r="A28" s="43">
        <v>26</v>
      </c>
      <c r="B28" s="45" t="str">
        <f t="shared" si="0"/>
        <v>26</v>
      </c>
      <c r="C28" s="29" t="s">
        <v>207</v>
      </c>
      <c r="D28" s="32">
        <f>europe!D28/europe!D$77</f>
        <v>4.5481863182820405E-3</v>
      </c>
      <c r="E28" s="32">
        <f>europe!E28/europe!E$77</f>
        <v>2.9321146045062529E-2</v>
      </c>
      <c r="F28" s="32">
        <f>europe!F28/europe!F$77</f>
        <v>3.4453587925654276E-2</v>
      </c>
      <c r="G28" s="32">
        <f>europe!G28/europe!G$77</f>
        <v>1.583209972508159E-3</v>
      </c>
      <c r="H28" s="33">
        <f>europe!H28/europe!H$77</f>
        <v>1.2866799768681251E-2</v>
      </c>
      <c r="I28" s="32">
        <f>europe!I28/europe!I$77</f>
        <v>8.4982635009742784E-3</v>
      </c>
      <c r="J28" s="32">
        <f>europe!J28/europe!J$77</f>
        <v>8.4305223679837955E-3</v>
      </c>
      <c r="K28" s="32">
        <f>europe!K28/europe!K$77</f>
        <v>1.1763844125402871E-2</v>
      </c>
      <c r="L28" s="32">
        <f>europe!L28/europe!L$77</f>
        <v>4.6954366581808647E-3</v>
      </c>
      <c r="M28" s="32">
        <f>europe!M28/europe!M$77</f>
        <v>4.3514873272781536E-3</v>
      </c>
      <c r="N28" s="32">
        <f>europe!N28/europe!N$77</f>
        <v>2.595467423524006E-3</v>
      </c>
      <c r="O28" s="32">
        <f>europe!O28/europe!O$77</f>
        <v>1.5450238762327732E-2</v>
      </c>
      <c r="P28" s="32">
        <f>europe!P28/europe!P$77</f>
        <v>1.0412087631237285E-2</v>
      </c>
      <c r="Q28" s="32">
        <f>europe!Q28/europe!Q$77</f>
        <v>4.7084568041942101E-3</v>
      </c>
      <c r="R28" s="32">
        <f>europe!R28/europe!R$77</f>
        <v>6.1277822580986145E-3</v>
      </c>
      <c r="S28" s="32">
        <f>europe!S28/europe!S$77</f>
        <v>7.207750763526628E-3</v>
      </c>
      <c r="T28" s="32">
        <f>europe!T28/europe!T$77</f>
        <v>6.0904174230557969E-3</v>
      </c>
      <c r="U28" s="32" t="s">
        <v>102</v>
      </c>
      <c r="V28" s="32">
        <f>europe!U28/europe!U$77</f>
        <v>8.1234604773150389E-3</v>
      </c>
      <c r="W28" s="32">
        <f>europe!V28/europe!V$77</f>
        <v>8.6189983147136103E-3</v>
      </c>
    </row>
    <row r="29" spans="1:25" s="93" customFormat="1" ht="15">
      <c r="A29" s="89">
        <v>27</v>
      </c>
      <c r="B29" s="90" t="str">
        <f t="shared" si="0"/>
        <v>27</v>
      </c>
      <c r="C29" s="91" t="s">
        <v>208</v>
      </c>
      <c r="D29" s="92">
        <f>europe!D29/europe!D$77</f>
        <v>2.9414385464004107E-2</v>
      </c>
      <c r="E29" s="92">
        <f>europe!E29/europe!E$77</f>
        <v>4.1500920377513052E-2</v>
      </c>
      <c r="F29" s="92">
        <f>europe!F29/europe!F$77</f>
        <v>3.3943064390097366E-2</v>
      </c>
      <c r="G29" s="92">
        <f>europe!G29/europe!G$77</f>
        <v>7.8423191454095487E-2</v>
      </c>
      <c r="H29" s="92">
        <f>europe!H29/europe!H$77</f>
        <v>3.2349285489266341E-2</v>
      </c>
      <c r="I29" s="92">
        <f>europe!I29/europe!I$77</f>
        <v>1.3339718905537657E-2</v>
      </c>
      <c r="J29" s="92">
        <f>europe!J29/europe!J$77</f>
        <v>7.6665928188248703E-2</v>
      </c>
      <c r="K29" s="92">
        <f>europe!K29/europe!K$77</f>
        <v>3.4368590682683858E-2</v>
      </c>
      <c r="L29" s="92">
        <f>europe!L29/europe!L$77</f>
        <v>4.0938282021880386E-2</v>
      </c>
      <c r="M29" s="92">
        <f>europe!M29/europe!M$77</f>
        <v>2.6644955601793283E-2</v>
      </c>
      <c r="N29" s="92">
        <f>europe!N29/europe!N$77</f>
        <v>3.9391467883820495E-2</v>
      </c>
      <c r="O29" s="92">
        <f>europe!O29/europe!O$77</f>
        <v>3.6532731304413216E-2</v>
      </c>
      <c r="P29" s="92">
        <f>europe!P29/europe!P$77</f>
        <v>2.3055336897739701E-2</v>
      </c>
      <c r="Q29" s="92">
        <f>europe!Q29/europe!Q$77</f>
        <v>5.8249829040346479E-2</v>
      </c>
      <c r="R29" s="92">
        <f>europe!R29/europe!R$77</f>
        <v>1.3256237362981814E-2</v>
      </c>
      <c r="S29" s="92">
        <f>europe!S29/europe!S$77</f>
        <v>5.4736834811221276E-2</v>
      </c>
      <c r="T29" s="92">
        <f>europe!T29/europe!T$77</f>
        <v>3.2337976789316172E-2</v>
      </c>
      <c r="U29" s="92" t="s">
        <v>103</v>
      </c>
      <c r="V29" s="92">
        <f>europe!U29/europe!U$77</f>
        <v>3.9183166955030213E-2</v>
      </c>
      <c r="W29" s="92">
        <f>europe!V29/europe!V$77</f>
        <v>4.0851626815825347E-2</v>
      </c>
    </row>
    <row r="30" spans="1:25" ht="15">
      <c r="A30" s="43">
        <v>28</v>
      </c>
      <c r="B30" s="45" t="str">
        <f t="shared" si="0"/>
        <v>28</v>
      </c>
      <c r="C30" s="29" t="s">
        <v>209</v>
      </c>
      <c r="D30" s="32">
        <f>europe!D30/europe!D$77</f>
        <v>1.9857317006121759E-2</v>
      </c>
      <c r="E30" s="32">
        <f>europe!E30/europe!E$77</f>
        <v>3.3751332125347838E-2</v>
      </c>
      <c r="F30" s="32">
        <f>europe!F30/europe!F$77</f>
        <v>7.3590069009280557E-2</v>
      </c>
      <c r="G30" s="32">
        <f>europe!G30/europe!G$77</f>
        <v>2.1907739439074994E-2</v>
      </c>
      <c r="H30" s="33">
        <f>europe!H30/europe!H$77</f>
        <v>4.405209760263256E-2</v>
      </c>
      <c r="I30" s="32">
        <f>europe!I30/europe!I$77</f>
        <v>1.4026898660800483E-2</v>
      </c>
      <c r="J30" s="32">
        <f>europe!J30/europe!J$77</f>
        <v>3.0107501358272806E-2</v>
      </c>
      <c r="K30" s="32">
        <f>europe!K30/europe!K$77</f>
        <v>2.2677995898036919E-2</v>
      </c>
      <c r="L30" s="32">
        <f>europe!L30/europe!L$77</f>
        <v>2.1817584118810834E-2</v>
      </c>
      <c r="M30" s="32">
        <f>europe!M30/europe!M$77</f>
        <v>1.3275489909569223E-2</v>
      </c>
      <c r="N30" s="32">
        <f>europe!N30/europe!N$77</f>
        <v>2.3195415178192694E-2</v>
      </c>
      <c r="O30" s="32">
        <f>europe!O30/europe!O$77</f>
        <v>3.8344328626968805E-3</v>
      </c>
      <c r="P30" s="32">
        <f>europe!P30/europe!P$77</f>
        <v>1.6880667355012827E-2</v>
      </c>
      <c r="Q30" s="32">
        <f>europe!Q30/europe!Q$77</f>
        <v>3.0613175290631411E-2</v>
      </c>
      <c r="R30" s="32">
        <f>europe!R30/europe!R$77</f>
        <v>1.130506625158945E-2</v>
      </c>
      <c r="S30" s="32">
        <f>europe!S30/europe!S$77</f>
        <v>2.2512435071467479E-2</v>
      </c>
      <c r="T30" s="32">
        <f>europe!T30/europe!T$77</f>
        <v>1.7010470301932548E-2</v>
      </c>
      <c r="U30" s="32" t="s">
        <v>104</v>
      </c>
      <c r="V30" s="32">
        <f>europe!U30/europe!U$77</f>
        <v>2.4167840616812937E-2</v>
      </c>
      <c r="W30" s="32">
        <f>europe!V30/europe!V$77</f>
        <v>2.5912391869609131E-2</v>
      </c>
    </row>
    <row r="31" spans="1:25" ht="15">
      <c r="A31" s="43">
        <v>29</v>
      </c>
      <c r="B31" s="45" t="str">
        <f t="shared" si="0"/>
        <v>29</v>
      </c>
      <c r="C31" s="29" t="s">
        <v>210</v>
      </c>
      <c r="D31" s="32">
        <f>europe!D31/europe!D$77</f>
        <v>1.4598180346299172E-4</v>
      </c>
      <c r="E31" s="32">
        <f>europe!E31/europe!E$77</f>
        <v>8.7006610027558565E-3</v>
      </c>
      <c r="F31" s="32">
        <f>europe!F31/europe!F$77</f>
        <v>3.333170190826103E-5</v>
      </c>
      <c r="G31" s="32">
        <f>europe!G31/europe!G$77</f>
        <v>1.8861346242876983E-4</v>
      </c>
      <c r="H31" s="33">
        <f>europe!H31/europe!H$77</f>
        <v>1.3628663543875199E-3</v>
      </c>
      <c r="I31" s="32">
        <f>europe!I31/europe!I$77</f>
        <v>1.6757911209630296E-2</v>
      </c>
      <c r="J31" s="32">
        <f>europe!J31/europe!J$77</f>
        <v>3.3402961298456052E-3</v>
      </c>
      <c r="K31" s="32">
        <f>europe!K31/europe!K$77</f>
        <v>8.2039261646645175E-4</v>
      </c>
      <c r="L31" s="32">
        <f>europe!L31/europe!L$77</f>
        <v>0</v>
      </c>
      <c r="M31" s="32">
        <f>europe!M31/europe!M$77</f>
        <v>2.5945487819921385E-3</v>
      </c>
      <c r="N31" s="32">
        <f>europe!N31/europe!N$77</f>
        <v>2.687862703973081E-5</v>
      </c>
      <c r="O31" s="32">
        <f>europe!O31/europe!O$77</f>
        <v>1.6235493875526731E-2</v>
      </c>
      <c r="P31" s="32">
        <f>europe!P31/europe!P$77</f>
        <v>1.492552571586297E-3</v>
      </c>
      <c r="Q31" s="32">
        <f>europe!Q31/europe!Q$77</f>
        <v>0</v>
      </c>
      <c r="R31" s="32">
        <f>europe!R31/europe!R$77</f>
        <v>0</v>
      </c>
      <c r="S31" s="32">
        <f>europe!S31/europe!S$77</f>
        <v>0</v>
      </c>
      <c r="T31" s="32">
        <f>europe!T31/europe!T$77</f>
        <v>2.2750270263623986E-3</v>
      </c>
      <c r="U31" s="32" t="s">
        <v>105</v>
      </c>
      <c r="V31" s="32">
        <f>europe!U31/europe!U$77</f>
        <v>3.220848883966506E-3</v>
      </c>
      <c r="W31" s="32">
        <f>europe!V31/europe!V$77</f>
        <v>3.4513853287798752E-3</v>
      </c>
    </row>
    <row r="32" spans="1:25" ht="15">
      <c r="A32" s="43">
        <v>30</v>
      </c>
      <c r="B32" s="45" t="str">
        <f t="shared" si="0"/>
        <v>30</v>
      </c>
      <c r="C32" s="29" t="s">
        <v>211</v>
      </c>
      <c r="D32" s="32">
        <f>europe!D32/europe!D$77</f>
        <v>3.7917351548829018E-5</v>
      </c>
      <c r="E32" s="32">
        <f>europe!E32/europe!E$77</f>
        <v>5.8512796556761731E-5</v>
      </c>
      <c r="F32" s="32">
        <f>europe!F32/europe!F$77</f>
        <v>2.1458865304482986E-3</v>
      </c>
      <c r="G32" s="32">
        <f>europe!G32/europe!G$77</f>
        <v>0</v>
      </c>
      <c r="H32" s="33">
        <f>europe!H32/europe!H$77</f>
        <v>4.4188797598365051E-5</v>
      </c>
      <c r="I32" s="32">
        <f>europe!I32/europe!I$77</f>
        <v>9.0218691795242357E-5</v>
      </c>
      <c r="J32" s="32">
        <f>europe!J32/europe!J$77</f>
        <v>6.6594928763206898E-4</v>
      </c>
      <c r="K32" s="32">
        <f>europe!K32/europe!K$77</f>
        <v>3.0764723117491941E-4</v>
      </c>
      <c r="L32" s="32">
        <f>europe!L32/europe!L$77</f>
        <v>0</v>
      </c>
      <c r="M32" s="32">
        <f>europe!M32/europe!M$77</f>
        <v>8.6582242818635308E-5</v>
      </c>
      <c r="N32" s="32">
        <f>europe!N32/europe!N$77</f>
        <v>7.8116009834217664E-5</v>
      </c>
      <c r="O32" s="32">
        <f>europe!O32/europe!O$77</f>
        <v>6.12992642825449E-3</v>
      </c>
      <c r="P32" s="32">
        <f>europe!P32/europe!P$77</f>
        <v>1.3800999805763708E-4</v>
      </c>
      <c r="Q32" s="32">
        <f>europe!Q32/europe!Q$77</f>
        <v>0</v>
      </c>
      <c r="R32" s="32">
        <f>europe!R32/europe!R$77</f>
        <v>9.9503525328157276E-5</v>
      </c>
      <c r="S32" s="32">
        <f>europe!S32/europe!S$77</f>
        <v>2.7049172822436409E-4</v>
      </c>
      <c r="T32" s="32">
        <f>europe!T32/europe!T$77</f>
        <v>0</v>
      </c>
      <c r="U32" s="32" t="s">
        <v>106</v>
      </c>
      <c r="V32" s="32">
        <f>europe!U32/europe!U$77</f>
        <v>2.1233935535676834E-4</v>
      </c>
      <c r="W32" s="32">
        <f>europe!V32/europe!V$77</f>
        <v>2.6409535960255075E-4</v>
      </c>
    </row>
    <row r="33" spans="1:24" ht="15">
      <c r="A33" s="43" t="s">
        <v>268</v>
      </c>
      <c r="B33" s="45" t="str">
        <f t="shared" si="0"/>
        <v>31</v>
      </c>
      <c r="C33" s="29" t="s">
        <v>212</v>
      </c>
      <c r="D33" s="32">
        <f>europe!D33/europe!D$77</f>
        <v>4.0419896751051725E-3</v>
      </c>
      <c r="E33" s="32">
        <f>europe!E33/europe!E$77</f>
        <v>8.4891516315957591E-4</v>
      </c>
      <c r="F33" s="32">
        <f>europe!F33/europe!F$77</f>
        <v>5.8473931233745521E-3</v>
      </c>
      <c r="G33" s="32">
        <f>europe!G33/europe!G$77</f>
        <v>9.7736066894907997E-4</v>
      </c>
      <c r="H33" s="33">
        <f>europe!H33/europe!H$77</f>
        <v>3.4842197379074506E-3</v>
      </c>
      <c r="I33" s="32">
        <f>europe!I33/europe!I$77</f>
        <v>5.7082293780728105E-3</v>
      </c>
      <c r="J33" s="32">
        <f>europe!J33/europe!J$77</f>
        <v>3.8875613860184935E-3</v>
      </c>
      <c r="K33" s="32">
        <f>europe!K33/europe!K$77</f>
        <v>1.8165836507471434E-2</v>
      </c>
      <c r="L33" s="32">
        <f>europe!L33/europe!L$77</f>
        <v>4.2368908793261353E-5</v>
      </c>
      <c r="M33" s="32">
        <f>europe!M33/europe!M$77</f>
        <v>3.9388110643156244E-3</v>
      </c>
      <c r="N33" s="32">
        <f>europe!N33/europe!N$77</f>
        <v>6.2131626316527747E-3</v>
      </c>
      <c r="O33" s="32">
        <f>europe!O33/europe!O$77</f>
        <v>7.325029604921391E-3</v>
      </c>
      <c r="P33" s="32">
        <f>europe!P33/europe!P$77</f>
        <v>1.5998936811866813E-3</v>
      </c>
      <c r="Q33" s="32">
        <f>europe!Q33/europe!Q$77</f>
        <v>1.6990654205607476E-2</v>
      </c>
      <c r="R33" s="32">
        <f>europe!R33/europe!R$77</f>
        <v>7.3271802758643634E-3</v>
      </c>
      <c r="S33" s="32">
        <f>europe!S33/europe!S$77</f>
        <v>1.0104709748516936E-2</v>
      </c>
      <c r="T33" s="32">
        <f>europe!T33/europe!T$77</f>
        <v>5.5477288345686911E-3</v>
      </c>
      <c r="U33" s="32" t="s">
        <v>107</v>
      </c>
      <c r="V33" s="32">
        <f>europe!U33/europe!U$77</f>
        <v>5.3587190512377541E-3</v>
      </c>
      <c r="W33" s="32">
        <f>europe!V33/europe!V$77</f>
        <v>5.3126494418988066E-3</v>
      </c>
    </row>
    <row r="34" spans="1:24" ht="15">
      <c r="A34" s="43">
        <v>33</v>
      </c>
      <c r="B34" s="45" t="str">
        <f t="shared" si="0"/>
        <v>33</v>
      </c>
      <c r="C34" s="29" t="s">
        <v>213</v>
      </c>
      <c r="D34" s="32">
        <f>europe!D34/europe!D$77</f>
        <v>5.8070423897031639E-3</v>
      </c>
      <c r="E34" s="32">
        <f>europe!E34/europe!E$77</f>
        <v>3.6872654092490503E-3</v>
      </c>
      <c r="F34" s="32">
        <f>europe!F34/europe!F$77</f>
        <v>1.8218939494944551E-2</v>
      </c>
      <c r="G34" s="32">
        <f>europe!G34/europe!G$77</f>
        <v>1.2174141665856962E-3</v>
      </c>
      <c r="H34" s="33">
        <f>europe!H34/europe!H$77</f>
        <v>1.3466346853882784E-2</v>
      </c>
      <c r="I34" s="32">
        <f>europe!I34/europe!I$77</f>
        <v>1.561036317660857E-2</v>
      </c>
      <c r="J34" s="32">
        <f>europe!J34/europe!J$77</f>
        <v>8.4423907711297132E-3</v>
      </c>
      <c r="K34" s="32">
        <f>europe!K34/europe!K$77</f>
        <v>1.6730149428655142E-2</v>
      </c>
      <c r="L34" s="32">
        <f>europe!L34/europe!L$77</f>
        <v>6.0052669661938172E-3</v>
      </c>
      <c r="M34" s="32">
        <f>europe!M34/europe!M$77</f>
        <v>1.5512230276856935E-2</v>
      </c>
      <c r="N34" s="32">
        <f>europe!N34/europe!N$77</f>
        <v>4.1880260756280568E-3</v>
      </c>
      <c r="O34" s="32">
        <f>europe!O34/europe!O$77</f>
        <v>1.2564081811184029E-2</v>
      </c>
      <c r="P34" s="32">
        <f>europe!P34/europe!P$77</f>
        <v>7.2071887874543793E-3</v>
      </c>
      <c r="Q34" s="32">
        <f>europe!Q34/europe!Q$77</f>
        <v>1.0894460907225895E-2</v>
      </c>
      <c r="R34" s="32">
        <f>europe!R34/europe!R$77</f>
        <v>1.3241579619873984E-2</v>
      </c>
      <c r="S34" s="32">
        <f>europe!S34/europe!S$77</f>
        <v>1.4020529159033049E-2</v>
      </c>
      <c r="T34" s="32">
        <f>europe!T34/europe!T$77</f>
        <v>6.7429021097180971E-4</v>
      </c>
      <c r="U34" s="32" t="s">
        <v>109</v>
      </c>
      <c r="V34" s="32">
        <f>europe!U34/europe!U$77</f>
        <v>8.5731579391495616E-3</v>
      </c>
      <c r="W34" s="32">
        <f>europe!V34/europe!V$77</f>
        <v>1.04984432023998E-2</v>
      </c>
    </row>
    <row r="35" spans="1:24" ht="15">
      <c r="A35" s="43">
        <v>35</v>
      </c>
      <c r="B35" s="45" t="str">
        <f t="shared" si="0"/>
        <v>35</v>
      </c>
      <c r="C35" s="29" t="s">
        <v>214</v>
      </c>
      <c r="D35" s="32">
        <f>europe!D35/europe!D$77</f>
        <v>3.0371798590612038E-3</v>
      </c>
      <c r="E35" s="32">
        <f>europe!E35/europe!E$77</f>
        <v>6.1246591149987486E-3</v>
      </c>
      <c r="F35" s="32">
        <f>europe!F35/europe!F$77</f>
        <v>1.8851397990646871E-3</v>
      </c>
      <c r="G35" s="32">
        <f>europe!G35/europe!G$77</f>
        <v>4.6353187281737073E-3</v>
      </c>
      <c r="H35" s="33">
        <f>europe!H35/europe!H$77</f>
        <v>1.6954176216890495E-3</v>
      </c>
      <c r="I35" s="32">
        <f>europe!I35/europe!I$77</f>
        <v>2.8001521070280364E-3</v>
      </c>
      <c r="J35" s="32">
        <f>europe!J35/europe!J$77</f>
        <v>6.8915860933964207E-3</v>
      </c>
      <c r="K35" s="32">
        <f>europe!K35/europe!K$77</f>
        <v>1.5528860240257838E-3</v>
      </c>
      <c r="L35" s="32">
        <f>europe!L35/europe!L$77</f>
        <v>3.4270737928166367E-3</v>
      </c>
      <c r="M35" s="32">
        <f>europe!M35/europe!M$77</f>
        <v>7.8568034769872178E-3</v>
      </c>
      <c r="N35" s="32">
        <f>europe!N35/europe!N$77</f>
        <v>3.6697725480182466E-3</v>
      </c>
      <c r="O35" s="32">
        <f>europe!O35/europe!O$77</f>
        <v>4.285495339269816E-2</v>
      </c>
      <c r="P35" s="32">
        <f>europe!P35/europe!P$77</f>
        <v>5.87820362097343E-3</v>
      </c>
      <c r="Q35" s="32">
        <f>europe!Q35/europe!Q$77</f>
        <v>5.9767494871210388E-3</v>
      </c>
      <c r="R35" s="32">
        <f>europe!R35/europe!R$77</f>
        <v>3.0099111712579701E-3</v>
      </c>
      <c r="S35" s="32">
        <f>europe!S35/europe!S$77</f>
        <v>3.0031263696273175E-3</v>
      </c>
      <c r="T35" s="32">
        <f>europe!T35/europe!T$77</f>
        <v>5.2133454419633967E-3</v>
      </c>
      <c r="U35" s="32" t="s">
        <v>110</v>
      </c>
      <c r="V35" s="32">
        <f>europe!U35/europe!U$77</f>
        <v>4.4248268653947426E-3</v>
      </c>
      <c r="W35" s="32">
        <f>europe!V35/europe!V$77</f>
        <v>4.2326318258638154E-3</v>
      </c>
    </row>
    <row r="36" spans="1:24" ht="15">
      <c r="A36" s="43">
        <v>36</v>
      </c>
      <c r="B36" s="45" t="str">
        <f t="shared" si="0"/>
        <v>36</v>
      </c>
      <c r="C36" s="29" t="s">
        <v>215</v>
      </c>
      <c r="D36" s="32">
        <f>europe!D36/europe!D$77</f>
        <v>2.4835865264483006E-4</v>
      </c>
      <c r="E36" s="32">
        <f>europe!E36/europe!E$77</f>
        <v>8.4891516315957591E-4</v>
      </c>
      <c r="F36" s="32">
        <f>europe!F36/europe!F$77</f>
        <v>2.3332191335782723E-4</v>
      </c>
      <c r="G36" s="32">
        <f>europe!G36/europe!G$77</f>
        <v>6.5728933876692524E-4</v>
      </c>
      <c r="H36" s="33">
        <f>europe!H36/europe!H$77</f>
        <v>9.36231955440459E-4</v>
      </c>
      <c r="I36" s="32">
        <f>europe!I36/europe!I$77</f>
        <v>3.4822728702275788E-4</v>
      </c>
      <c r="J36" s="32">
        <f>europe!J36/europe!J$77</f>
        <v>5.6308979370077905E-4</v>
      </c>
      <c r="K36" s="32">
        <f>europe!K36/europe!K$77</f>
        <v>2.3439789041898622E-4</v>
      </c>
      <c r="L36" s="32">
        <f>europe!L36/europe!L$77</f>
        <v>4.7537314688609553E-4</v>
      </c>
      <c r="M36" s="32">
        <f>europe!M36/europe!M$77</f>
        <v>1.0098018881544207E-3</v>
      </c>
      <c r="N36" s="32">
        <f>europe!N36/europe!N$77</f>
        <v>4.6869605900530596E-4</v>
      </c>
      <c r="O36" s="32">
        <f>europe!O36/europe!O$77</f>
        <v>4.0984806346790008E-4</v>
      </c>
      <c r="P36" s="32">
        <f>europe!P36/europe!P$77</f>
        <v>3.041331438677557E-4</v>
      </c>
      <c r="Q36" s="32">
        <f>europe!Q36/europe!Q$77</f>
        <v>1.1078185548210622E-4</v>
      </c>
      <c r="R36" s="32">
        <f>europe!R36/europe!R$77</f>
        <v>0</v>
      </c>
      <c r="S36" s="32">
        <f>europe!S36/europe!S$77</f>
        <v>2.920221768570445E-5</v>
      </c>
      <c r="T36" s="32">
        <f>europe!T36/europe!T$77</f>
        <v>7.7841879401810107E-4</v>
      </c>
      <c r="U36" s="32" t="s">
        <v>111</v>
      </c>
      <c r="V36" s="32">
        <f>europe!U36/europe!U$77</f>
        <v>5.8454269455055744E-4</v>
      </c>
      <c r="W36" s="32">
        <f>europe!V36/europe!V$77</f>
        <v>5.3728695992548718E-4</v>
      </c>
    </row>
    <row r="37" spans="1:24" ht="15">
      <c r="A37" s="43" t="s">
        <v>269</v>
      </c>
      <c r="B37" s="45" t="str">
        <f t="shared" si="0"/>
        <v>37</v>
      </c>
      <c r="C37" s="29" t="s">
        <v>216</v>
      </c>
      <c r="D37" s="32">
        <f>europe!D37/europe!D$77</f>
        <v>6.7682472514659789E-3</v>
      </c>
      <c r="E37" s="32">
        <f>europe!E37/europe!E$77</f>
        <v>2.1951890970516269E-3</v>
      </c>
      <c r="F37" s="32">
        <f>europe!F37/europe!F$77</f>
        <v>2.9450035356919243E-4</v>
      </c>
      <c r="G37" s="32">
        <f>europe!G37/europe!G$77</f>
        <v>1.5889255319756974E-3</v>
      </c>
      <c r="H37" s="33">
        <f>europe!H37/europe!H$77</f>
        <v>9.7439500791177431E-3</v>
      </c>
      <c r="I37" s="32">
        <f>europe!I37/europe!I$77</f>
        <v>1.6276463798274379E-2</v>
      </c>
      <c r="J37" s="32">
        <f>europe!J37/europe!J$77</f>
        <v>3.3495271100702079E-3</v>
      </c>
      <c r="K37" s="32">
        <f>europe!K37/europe!K$77</f>
        <v>7.0319367125695872E-4</v>
      </c>
      <c r="L37" s="32">
        <f>europe!L37/europe!L$77</f>
        <v>1.1541771537228146E-3</v>
      </c>
      <c r="M37" s="32">
        <f>europe!M37/europe!M$77</f>
        <v>5.3945601446954653E-3</v>
      </c>
      <c r="N37" s="32">
        <f>europe!N37/europe!N$77</f>
        <v>6.5264666280846371E-4</v>
      </c>
      <c r="O37" s="32">
        <f>europe!O37/europe!O$77</f>
        <v>5.1674148976900987E-2</v>
      </c>
      <c r="P37" s="32">
        <f>europe!P37/europe!P$77</f>
        <v>3.4144695815741316E-3</v>
      </c>
      <c r="Q37" s="32">
        <f>europe!Q37/europe!Q$77</f>
        <v>3.5541372236152263E-3</v>
      </c>
      <c r="R37" s="32">
        <f>europe!R37/europe!R$77</f>
        <v>5.1186530210595126E-3</v>
      </c>
      <c r="S37" s="32">
        <f>europe!S37/europe!S$77</f>
        <v>1.0622182944964462E-2</v>
      </c>
      <c r="T37" s="32">
        <f>europe!T37/europe!T$77</f>
        <v>4.4787298157212257E-3</v>
      </c>
      <c r="U37" s="32" t="s">
        <v>112</v>
      </c>
      <c r="V37" s="32">
        <f>europe!U37/europe!U$77</f>
        <v>6.7991891778558834E-3</v>
      </c>
      <c r="W37" s="32">
        <f>europe!V37/europe!V$77</f>
        <v>7.3647824207901539E-3</v>
      </c>
    </row>
    <row r="38" spans="1:24" s="35" customFormat="1" ht="15">
      <c r="A38" s="43" t="s">
        <v>270</v>
      </c>
      <c r="B38" s="45" t="str">
        <f t="shared" si="0"/>
        <v>41</v>
      </c>
      <c r="C38" s="34" t="s">
        <v>217</v>
      </c>
      <c r="D38" s="32">
        <f>europe!D38/europe!D$77</f>
        <v>0.47070410625958597</v>
      </c>
      <c r="E38" s="32">
        <f>europe!E38/europe!E$77</f>
        <v>0.43165273710392355</v>
      </c>
      <c r="F38" s="32">
        <f>europe!F38/europe!F$77</f>
        <v>0.1343081941980899</v>
      </c>
      <c r="G38" s="32">
        <f>europe!G38/europe!G$77</f>
        <v>0.14411211641451524</v>
      </c>
      <c r="H38" s="33">
        <f>europe!H38/europe!H$77</f>
        <v>0.27663089702851584</v>
      </c>
      <c r="I38" s="32">
        <f>europe!I38/europe!I$77</f>
        <v>0.33473579835532169</v>
      </c>
      <c r="J38" s="32">
        <f>europe!J38/europe!J$77</f>
        <v>0.13105354496014854</v>
      </c>
      <c r="K38" s="32">
        <f>europe!K38/europe!K$77</f>
        <v>0.40984471139759743</v>
      </c>
      <c r="L38" s="32">
        <f>europe!L38/europe!L$77</f>
        <v>0.39457593830606091</v>
      </c>
      <c r="M38" s="32">
        <f>europe!M38/europe!M$77</f>
        <v>0.35036701142613214</v>
      </c>
      <c r="N38" s="32">
        <f>europe!N38/europe!N$77</f>
        <v>0.34407582460687908</v>
      </c>
      <c r="O38" s="32">
        <f>europe!O38/europe!O$77</f>
        <v>3.631517890097577E-2</v>
      </c>
      <c r="P38" s="32">
        <f>europe!P38/europe!P$77</f>
        <v>0.51468017460820492</v>
      </c>
      <c r="Q38" s="32">
        <f>europe!Q38/europe!Q$77</f>
        <v>0.17760155003419192</v>
      </c>
      <c r="R38" s="32">
        <f>europe!R38/europe!R$77</f>
        <v>0.11772873760469366</v>
      </c>
      <c r="S38" s="32">
        <f>europe!S38/europe!S$77</f>
        <v>0.33408747648045967</v>
      </c>
      <c r="T38" s="32">
        <f>europe!T38/europe!T$77</f>
        <v>0.54044305175132945</v>
      </c>
      <c r="U38" s="32" t="s">
        <v>67</v>
      </c>
      <c r="V38" s="32">
        <f>europe!U38/europe!U$77</f>
        <v>0.32980495210316346</v>
      </c>
      <c r="W38" s="32">
        <f>europe!V38/europe!V$77</f>
        <v>0.27846361520686808</v>
      </c>
      <c r="X38" s="35" t="s">
        <v>263</v>
      </c>
    </row>
    <row r="39" spans="1:24" ht="15">
      <c r="A39" s="43">
        <v>45</v>
      </c>
      <c r="B39" s="45" t="str">
        <f t="shared" si="0"/>
        <v>45</v>
      </c>
      <c r="C39" s="29" t="s">
        <v>218</v>
      </c>
      <c r="D39" s="32">
        <f>europe!D39/europe!D$77</f>
        <v>5.7634374354220107E-3</v>
      </c>
      <c r="E39" s="32">
        <f>europe!E39/europe!E$77</f>
        <v>8.0632552107563794E-3</v>
      </c>
      <c r="F39" s="32">
        <f>europe!F39/europe!F$77</f>
        <v>3.8947460799387034E-3</v>
      </c>
      <c r="G39" s="32">
        <f>europe!G39/europe!G$77</f>
        <v>4.8696566663427848E-3</v>
      </c>
      <c r="H39" s="33">
        <f>europe!H39/europe!H$77</f>
        <v>5.3346765796287085E-4</v>
      </c>
      <c r="I39" s="32">
        <f>europe!I39/europe!I$77</f>
        <v>3.2891880064788827E-3</v>
      </c>
      <c r="J39" s="32">
        <f>europe!J39/europe!J$77</f>
        <v>1.1314544332441884E-3</v>
      </c>
      <c r="K39" s="32">
        <f>europe!K39/europe!K$77</f>
        <v>4.072663346029886E-3</v>
      </c>
      <c r="L39" s="32">
        <f>europe!L39/europe!L$77</f>
        <v>5.2943106668685942E-3</v>
      </c>
      <c r="M39" s="32">
        <f>europe!M39/europe!M$77</f>
        <v>1.7890420735221385E-3</v>
      </c>
      <c r="N39" s="32">
        <f>europe!N39/europe!N$77</f>
        <v>2.5652289681043091E-3</v>
      </c>
      <c r="O39" s="32">
        <f>europe!O39/europe!O$77</f>
        <v>5.0628290193093547E-4</v>
      </c>
      <c r="P39" s="32">
        <f>europe!P39/europe!P$77</f>
        <v>5.6175180690867825E-3</v>
      </c>
      <c r="Q39" s="32">
        <f>europe!Q39/europe!Q$77</f>
        <v>2.1718714383405515E-3</v>
      </c>
      <c r="R39" s="32">
        <f>europe!R39/europe!R$77</f>
        <v>1.155424788442257E-3</v>
      </c>
      <c r="S39" s="32">
        <f>europe!S39/europe!S$77</f>
        <v>8.8366405669783789E-3</v>
      </c>
      <c r="T39" s="32">
        <f>europe!T39/europe!T$77</f>
        <v>1.0031982076051137E-3</v>
      </c>
      <c r="U39" s="32" t="s">
        <v>115</v>
      </c>
      <c r="V39" s="32">
        <f>europe!U39/europe!U$77</f>
        <v>2.9826624666916693E-3</v>
      </c>
      <c r="W39" s="32">
        <f>europe!V39/europe!V$77</f>
        <v>3.4651409051588361E-3</v>
      </c>
    </row>
    <row r="40" spans="1:24" ht="15">
      <c r="A40" s="43">
        <v>46</v>
      </c>
      <c r="B40" s="45" t="str">
        <f t="shared" si="0"/>
        <v>46</v>
      </c>
      <c r="C40" s="29" t="s">
        <v>219</v>
      </c>
      <c r="D40" s="32">
        <f>europe!D40/europe!D$77</f>
        <v>1.9906609563135232E-3</v>
      </c>
      <c r="E40" s="32">
        <f>europe!E40/europe!E$77</f>
        <v>0</v>
      </c>
      <c r="F40" s="32">
        <f>europe!F40/europe!F$77</f>
        <v>0</v>
      </c>
      <c r="G40" s="32">
        <f>europe!G40/europe!G$77</f>
        <v>1.1031029772349266E-3</v>
      </c>
      <c r="H40" s="33">
        <f>europe!H40/europe!H$77</f>
        <v>5.0892802925705943E-3</v>
      </c>
      <c r="I40" s="32">
        <f>europe!I40/europe!I$77</f>
        <v>7.5412708356696039E-3</v>
      </c>
      <c r="J40" s="32">
        <f>europe!J40/europe!J$77</f>
        <v>4.931980862859283E-4</v>
      </c>
      <c r="K40" s="32">
        <f>europe!K40/europe!K$77</f>
        <v>1.1719894520949311E-4</v>
      </c>
      <c r="L40" s="32">
        <f>europe!L40/europe!L$77</f>
        <v>1.2079646336802173E-4</v>
      </c>
      <c r="M40" s="32">
        <f>europe!M40/europe!M$77</f>
        <v>0</v>
      </c>
      <c r="N40" s="32">
        <f>europe!N40/europe!N$77</f>
        <v>4.3341786101565928E-4</v>
      </c>
      <c r="O40" s="32">
        <f>europe!O40/europe!O$77</f>
        <v>0</v>
      </c>
      <c r="P40" s="32">
        <f>europe!P40/europe!P$77</f>
        <v>5.4181702941146403E-4</v>
      </c>
      <c r="Q40" s="32">
        <f>europe!Q40/europe!Q$77</f>
        <v>4.3355368133120585E-4</v>
      </c>
      <c r="R40" s="32">
        <f>europe!R40/europe!R$77</f>
        <v>6.066332488915787E-3</v>
      </c>
      <c r="S40" s="32">
        <f>europe!S40/europe!S$77</f>
        <v>0</v>
      </c>
      <c r="T40" s="32">
        <f>europe!T40/europe!T$77</f>
        <v>0</v>
      </c>
      <c r="U40" s="32" t="s">
        <v>116</v>
      </c>
      <c r="V40" s="32">
        <f>europe!U40/europe!U$77</f>
        <v>2.1783726827240679E-3</v>
      </c>
      <c r="W40" s="32">
        <f>europe!V40/europe!V$77</f>
        <v>2.7093334442208393E-3</v>
      </c>
    </row>
    <row r="41" spans="1:24" ht="15">
      <c r="A41" s="43">
        <v>47</v>
      </c>
      <c r="B41" s="45" t="str">
        <f t="shared" si="0"/>
        <v>47</v>
      </c>
      <c r="C41" s="29" t="s">
        <v>220</v>
      </c>
      <c r="D41" s="32">
        <f>europe!D41/europe!D$77</f>
        <v>0</v>
      </c>
      <c r="E41" s="32">
        <f>europe!E41/europe!E$77</f>
        <v>0</v>
      </c>
      <c r="F41" s="32">
        <f>europe!F41/europe!F$77</f>
        <v>0</v>
      </c>
      <c r="G41" s="32">
        <f>europe!G41/europe!G$77</f>
        <v>0</v>
      </c>
      <c r="H41" s="33">
        <f>europe!H41/europe!H$77</f>
        <v>0</v>
      </c>
      <c r="I41" s="32">
        <f>europe!I41/europe!I$77</f>
        <v>0</v>
      </c>
      <c r="J41" s="32">
        <f>europe!J41/europe!J$77</f>
        <v>0</v>
      </c>
      <c r="K41" s="32">
        <f>europe!K41/europe!K$77</f>
        <v>0</v>
      </c>
      <c r="L41" s="32">
        <f>europe!L41/europe!L$77</f>
        <v>0</v>
      </c>
      <c r="M41" s="32">
        <f>europe!M41/europe!M$77</f>
        <v>0</v>
      </c>
      <c r="N41" s="32">
        <f>europe!N41/europe!N$77</f>
        <v>0</v>
      </c>
      <c r="O41" s="32">
        <f>europe!O41/europe!O$77</f>
        <v>0</v>
      </c>
      <c r="P41" s="32">
        <f>europe!P41/europe!P$77</f>
        <v>0</v>
      </c>
      <c r="Q41" s="32">
        <f>europe!Q41/europe!Q$77</f>
        <v>0</v>
      </c>
      <c r="R41" s="32">
        <f>europe!R41/europe!R$77</f>
        <v>0</v>
      </c>
      <c r="S41" s="32">
        <f>europe!S41/europe!S$77</f>
        <v>1.262872176696185E-3</v>
      </c>
      <c r="T41" s="32">
        <f>europe!T41/europe!T$77</f>
        <v>0</v>
      </c>
      <c r="U41" s="32" t="s">
        <v>117</v>
      </c>
      <c r="V41" s="32">
        <f>europe!U41/europe!U$77</f>
        <v>4.8032613608120427E-5</v>
      </c>
      <c r="W41" s="32">
        <f>europe!V41/europe!V$77</f>
        <v>5.9740175541992835E-5</v>
      </c>
    </row>
    <row r="42" spans="1:24" ht="15">
      <c r="A42" s="43">
        <v>49</v>
      </c>
      <c r="B42" s="45" t="str">
        <f t="shared" si="0"/>
        <v>49</v>
      </c>
      <c r="C42" s="29" t="s">
        <v>221</v>
      </c>
      <c r="D42" s="32">
        <f>europe!D42/europe!D$77</f>
        <v>1.0741985693783261E-2</v>
      </c>
      <c r="E42" s="32">
        <f>europe!E42/europe!E$77</f>
        <v>5.4196278777984223E-3</v>
      </c>
      <c r="F42" s="32">
        <f>europe!F42/europe!F$77</f>
        <v>5.63980834693323E-3</v>
      </c>
      <c r="G42" s="32">
        <f>europe!G42/europe!G$77</f>
        <v>3.3264556101073955E-3</v>
      </c>
      <c r="H42" s="33">
        <f>europe!H42/europe!H$77</f>
        <v>1.8588987068750959E-3</v>
      </c>
      <c r="I42" s="32">
        <f>europe!I42/europe!I$77</f>
        <v>1.0391169697986606E-2</v>
      </c>
      <c r="J42" s="32">
        <f>europe!J42/europe!J$77</f>
        <v>2.5956197680122802E-2</v>
      </c>
      <c r="K42" s="32">
        <f>europe!K42/europe!K$77</f>
        <v>1.5968356284793437E-3</v>
      </c>
      <c r="L42" s="32">
        <f>europe!L42/europe!L$77</f>
        <v>4.9568618400967334E-3</v>
      </c>
      <c r="M42" s="32">
        <f>europe!M42/europe!M$77</f>
        <v>1.5405802216583242E-2</v>
      </c>
      <c r="N42" s="32">
        <f>europe!N42/europe!N$77</f>
        <v>4.2157446597627787E-3</v>
      </c>
      <c r="O42" s="32">
        <f>europe!O42/europe!O$77</f>
        <v>1.1115263166656047E-2</v>
      </c>
      <c r="P42" s="32">
        <f>europe!P42/europe!P$77</f>
        <v>1.3616986475020189E-2</v>
      </c>
      <c r="Q42" s="32">
        <f>europe!Q42/europe!Q$77</f>
        <v>1.0877136995669022E-2</v>
      </c>
      <c r="R42" s="32">
        <f>europe!R42/europe!R$77</f>
        <v>3.3374271658154375E-2</v>
      </c>
      <c r="S42" s="32">
        <f>europe!S42/europe!S$77</f>
        <v>6.4121140698017148E-3</v>
      </c>
      <c r="T42" s="32">
        <f>europe!T42/europe!T$77</f>
        <v>5.235247025851362E-3</v>
      </c>
      <c r="U42" s="32" t="s">
        <v>118</v>
      </c>
      <c r="V42" s="32">
        <f>europe!U42/europe!U$77</f>
        <v>6.850826825955854E-3</v>
      </c>
      <c r="W42" s="32">
        <f>europe!V42/europe!V$77</f>
        <v>7.2446113641688407E-3</v>
      </c>
    </row>
    <row r="43" spans="1:24" ht="15">
      <c r="A43" s="43">
        <v>50</v>
      </c>
      <c r="B43" s="45" t="str">
        <f t="shared" si="0"/>
        <v>50</v>
      </c>
      <c r="C43" s="29" t="s">
        <v>222</v>
      </c>
      <c r="D43" s="32">
        <f>europe!D43/europe!D$77</f>
        <v>1.1261453410002218E-3</v>
      </c>
      <c r="E43" s="32">
        <f>europe!E43/europe!E$77</f>
        <v>0</v>
      </c>
      <c r="F43" s="32">
        <f>europe!F43/europe!F$77</f>
        <v>2.2277390642483323E-4</v>
      </c>
      <c r="G43" s="32">
        <f>europe!G43/europe!G$77</f>
        <v>1.1431118935076959E-5</v>
      </c>
      <c r="H43" s="33">
        <f>europe!H43/europe!H$77</f>
        <v>0</v>
      </c>
      <c r="I43" s="32">
        <f>europe!I43/europe!I$77</f>
        <v>2.9763736638991169E-4</v>
      </c>
      <c r="J43" s="32">
        <f>europe!J43/europe!J$77</f>
        <v>9.3628513706686922E-5</v>
      </c>
      <c r="K43" s="32">
        <f>europe!K43/europe!K$77</f>
        <v>0</v>
      </c>
      <c r="L43" s="32">
        <f>europe!L43/europe!L$77</f>
        <v>6.7609960840310672E-5</v>
      </c>
      <c r="M43" s="32">
        <f>europe!M43/europe!M$77</f>
        <v>0</v>
      </c>
      <c r="N43" s="32">
        <f>europe!N43/europe!N$77</f>
        <v>9.5755108829041001E-5</v>
      </c>
      <c r="O43" s="32">
        <f>europe!O43/europe!O$77</f>
        <v>0</v>
      </c>
      <c r="P43" s="32">
        <f>europe!P43/europe!P$77</f>
        <v>0</v>
      </c>
      <c r="Q43" s="32">
        <f>europe!Q43/europe!Q$77</f>
        <v>1.3585593799863232E-4</v>
      </c>
      <c r="R43" s="32">
        <f>europe!R43/europe!R$77</f>
        <v>3.2134282967166938E-5</v>
      </c>
      <c r="S43" s="32">
        <f>europe!S43/europe!S$77</f>
        <v>7.0555527645714739E-4</v>
      </c>
      <c r="T43" s="32">
        <f>europe!T43/europe!T$77</f>
        <v>2.7425009649184655E-5</v>
      </c>
      <c r="U43" s="32" t="s">
        <v>119</v>
      </c>
      <c r="V43" s="32">
        <f>europe!U43/europe!U$77</f>
        <v>1.359370969485548E-4</v>
      </c>
      <c r="W43" s="32">
        <f>europe!V43/europe!V$77</f>
        <v>1.6238604251283216E-4</v>
      </c>
    </row>
    <row r="44" spans="1:24" ht="15">
      <c r="A44" s="43">
        <v>51</v>
      </c>
      <c r="B44" s="45" t="str">
        <f t="shared" si="0"/>
        <v>51</v>
      </c>
      <c r="C44" s="29" t="s">
        <v>223</v>
      </c>
      <c r="D44" s="32">
        <f>europe!D44/europe!D$77</f>
        <v>1.4351717561231782E-3</v>
      </c>
      <c r="E44" s="32">
        <f>europe!E44/europe!E$77</f>
        <v>7.1941962979625074E-6</v>
      </c>
      <c r="F44" s="32">
        <f>europe!F44/europe!F$77</f>
        <v>5.3119762914557772E-4</v>
      </c>
      <c r="G44" s="32">
        <f>europe!G44/europe!G$77</f>
        <v>2.4005349763661616E-4</v>
      </c>
      <c r="H44" s="33">
        <f>europe!H44/europe!H$77</f>
        <v>7.1575372552608687E-4</v>
      </c>
      <c r="I44" s="32">
        <f>europe!I44/europe!I$77</f>
        <v>8.6508764282166965E-4</v>
      </c>
      <c r="J44" s="32">
        <f>europe!J44/europe!J$77</f>
        <v>9.9035230695382922E-4</v>
      </c>
      <c r="K44" s="32">
        <f>europe!K44/europe!K$77</f>
        <v>7.3249340755933198E-5</v>
      </c>
      <c r="L44" s="32">
        <f>europe!L44/europe!L$77</f>
        <v>2.3615408099733406E-3</v>
      </c>
      <c r="M44" s="32">
        <f>europe!M44/europe!M$77</f>
        <v>0</v>
      </c>
      <c r="N44" s="32">
        <f>europe!N44/europe!N$77</f>
        <v>2.2897230409470682E-3</v>
      </c>
      <c r="O44" s="32">
        <f>europe!O44/europe!O$77</f>
        <v>0</v>
      </c>
      <c r="P44" s="32">
        <f>europe!P44/europe!P$77</f>
        <v>1.175640724194686E-4</v>
      </c>
      <c r="Q44" s="32">
        <f>europe!Q44/europe!Q$77</f>
        <v>2.0765899247777524E-3</v>
      </c>
      <c r="R44" s="32">
        <f>europe!R44/europe!R$77</f>
        <v>6.4353129836879053E-4</v>
      </c>
      <c r="S44" s="32">
        <f>europe!S44/europe!S$77</f>
        <v>2.5997398032908919E-3</v>
      </c>
      <c r="T44" s="32">
        <f>europe!T44/europe!T$77</f>
        <v>1.9735440393782796E-4</v>
      </c>
      <c r="U44" s="32" t="s">
        <v>120</v>
      </c>
      <c r="V44" s="32">
        <f>europe!U44/europe!U$77</f>
        <v>6.4883090755143199E-4</v>
      </c>
      <c r="W44" s="32">
        <f>europe!V44/europe!V$77</f>
        <v>7.5887466179866783E-4</v>
      </c>
    </row>
    <row r="45" spans="1:24" ht="15">
      <c r="A45" s="43">
        <v>52</v>
      </c>
      <c r="B45" s="45" t="str">
        <f t="shared" si="0"/>
        <v>52</v>
      </c>
      <c r="C45" s="29" t="s">
        <v>224</v>
      </c>
      <c r="D45" s="32">
        <f>europe!D45/europe!D$77</f>
        <v>2.629568329911292E-3</v>
      </c>
      <c r="E45" s="32">
        <f>europe!E45/europe!E$77</f>
        <v>2.1457889491389506E-3</v>
      </c>
      <c r="F45" s="32">
        <f>europe!F45/europe!F$77</f>
        <v>3.7631069534149381E-3</v>
      </c>
      <c r="G45" s="32">
        <f>europe!G45/europe!G$77</f>
        <v>4.8753722258103238E-3</v>
      </c>
      <c r="H45" s="33">
        <f>europe!H45/europe!H$77</f>
        <v>1.3542847618104458E-2</v>
      </c>
      <c r="I45" s="32">
        <f>europe!I45/europe!I$77</f>
        <v>1.4024369164768843E-2</v>
      </c>
      <c r="J45" s="32">
        <f>europe!J45/europe!J$77</f>
        <v>1.5494859662726358E-2</v>
      </c>
      <c r="K45" s="32">
        <f>europe!K45/europe!K$77</f>
        <v>7.0319367125695872E-4</v>
      </c>
      <c r="L45" s="32">
        <f>europe!L45/europe!L$77</f>
        <v>2.4477810711340921E-3</v>
      </c>
      <c r="M45" s="32">
        <f>europe!M45/europe!M$77</f>
        <v>0</v>
      </c>
      <c r="N45" s="32">
        <f>europe!N45/europe!N$77</f>
        <v>1.5312417841696646E-3</v>
      </c>
      <c r="O45" s="32">
        <f>europe!O45/europe!O$77</f>
        <v>8.3565379663385012E-3</v>
      </c>
      <c r="P45" s="32">
        <f>europe!P45/europe!P$77</f>
        <v>1.6688986802155001E-3</v>
      </c>
      <c r="Q45" s="32">
        <f>europe!Q45/europe!Q$77</f>
        <v>0</v>
      </c>
      <c r="R45" s="32">
        <f>europe!R45/europe!R$77</f>
        <v>1.6377209126249115E-4</v>
      </c>
      <c r="S45" s="32">
        <f>europe!S45/europe!S$77</f>
        <v>1.0267796709998963E-3</v>
      </c>
      <c r="T45" s="32">
        <f>europe!T45/europe!T$77</f>
        <v>0</v>
      </c>
      <c r="U45" s="32" t="s">
        <v>121</v>
      </c>
      <c r="V45" s="32">
        <f>europe!U45/europe!U$77</f>
        <v>5.2519516720182921E-3</v>
      </c>
      <c r="W45" s="32">
        <f>europe!V45/europe!V$77</f>
        <v>6.5320725077386245E-3</v>
      </c>
    </row>
    <row r="46" spans="1:24" ht="15">
      <c r="A46" s="43">
        <v>53</v>
      </c>
      <c r="B46" s="45" t="str">
        <f t="shared" si="0"/>
        <v>53</v>
      </c>
      <c r="C46" s="29" t="s">
        <v>225</v>
      </c>
      <c r="D46" s="32">
        <f>europe!D46/europe!D$77</f>
        <v>6.2184456540079582E-4</v>
      </c>
      <c r="E46" s="32">
        <f>europe!E46/europe!E$77</f>
        <v>2.8057365562053778E-4</v>
      </c>
      <c r="F46" s="32">
        <f>europe!F46/europe!F$77</f>
        <v>3.5736647488983662E-4</v>
      </c>
      <c r="G46" s="32">
        <f>europe!G46/europe!G$77</f>
        <v>9.6021399054646464E-4</v>
      </c>
      <c r="H46" s="33">
        <f>europe!H46/europe!H$77</f>
        <v>6.3156795302643487E-4</v>
      </c>
      <c r="I46" s="32">
        <f>europe!I46/europe!I$77</f>
        <v>1.2731796692599623E-3</v>
      </c>
      <c r="J46" s="32">
        <f>europe!J46/europe!J$77</f>
        <v>8.5056889212412772E-4</v>
      </c>
      <c r="K46" s="32">
        <f>europe!K46/europe!K$77</f>
        <v>1.0254907705830648E-3</v>
      </c>
      <c r="L46" s="32">
        <f>europe!L46/europe!L$77</f>
        <v>1.1118082449295534E-3</v>
      </c>
      <c r="M46" s="32">
        <f>europe!M46/europe!M$77</f>
        <v>0</v>
      </c>
      <c r="N46" s="32">
        <f>europe!N46/europe!N$77</f>
        <v>7.4924172873249632E-4</v>
      </c>
      <c r="O46" s="32">
        <f>europe!O46/europe!O$77</f>
        <v>1.2565229844975258E-3</v>
      </c>
      <c r="P46" s="32">
        <f>europe!P46/europe!P$77</f>
        <v>9.4051257935574882E-4</v>
      </c>
      <c r="Q46" s="32">
        <f>europe!Q46/europe!Q$77</f>
        <v>9.2546159106450879E-4</v>
      </c>
      <c r="R46" s="32">
        <f>europe!R46/europe!R$77</f>
        <v>4.0647049156714672E-4</v>
      </c>
      <c r="S46" s="32">
        <f>europe!S46/europe!S$77</f>
        <v>1.7271379426146726E-3</v>
      </c>
      <c r="T46" s="32">
        <f>europe!T46/europe!T$77</f>
        <v>3.0700641274533858E-4</v>
      </c>
      <c r="U46" s="32" t="s">
        <v>122</v>
      </c>
      <c r="V46" s="32">
        <f>europe!U46/europe!U$77</f>
        <v>7.4451021723721334E-4</v>
      </c>
      <c r="W46" s="32">
        <f>europe!V46/europe!V$77</f>
        <v>8.5114823883609394E-4</v>
      </c>
    </row>
    <row r="47" spans="1:24" ht="15">
      <c r="A47" s="43" t="s">
        <v>271</v>
      </c>
      <c r="B47" s="45" t="str">
        <f t="shared" si="0"/>
        <v>55</v>
      </c>
      <c r="C47" s="29" t="s">
        <v>226</v>
      </c>
      <c r="D47" s="32">
        <f>europe!D47/europe!D$77</f>
        <v>2.1025171433825692E-3</v>
      </c>
      <c r="E47" s="32">
        <f>europe!E47/europe!E$77</f>
        <v>1.5376395554178536E-3</v>
      </c>
      <c r="F47" s="32">
        <f>europe!F47/europe!F$77</f>
        <v>6.5439835012294761E-4</v>
      </c>
      <c r="G47" s="32">
        <f>europe!G47/europe!G$77</f>
        <v>5.8184395379541724E-3</v>
      </c>
      <c r="H47" s="33">
        <f>europe!H47/europe!H$77</f>
        <v>2.2978174751149827E-3</v>
      </c>
      <c r="I47" s="32">
        <f>europe!I47/europe!I$77</f>
        <v>1.7300066525745634E-2</v>
      </c>
      <c r="J47" s="32">
        <f>europe!J47/europe!J$77</f>
        <v>2.258952732106404E-3</v>
      </c>
      <c r="K47" s="32">
        <f>europe!K47/europe!K$77</f>
        <v>2.2121300908291824E-3</v>
      </c>
      <c r="L47" s="32">
        <f>europe!L47/europe!L$77</f>
        <v>5.3841567926074963E-3</v>
      </c>
      <c r="M47" s="32">
        <f>europe!M47/europe!M$77</f>
        <v>5.0116526079155236E-3</v>
      </c>
      <c r="N47" s="32">
        <f>europe!N47/europe!N$77</f>
        <v>3.7588080000873552E-3</v>
      </c>
      <c r="O47" s="32">
        <f>europe!O47/europe!O$77</f>
        <v>2.1646751150473365E-2</v>
      </c>
      <c r="P47" s="32">
        <f>europe!P47/europe!P$77</f>
        <v>9.3258978317095863E-3</v>
      </c>
      <c r="Q47" s="32">
        <f>europe!Q47/europe!Q$77</f>
        <v>3.1616138591292454E-3</v>
      </c>
      <c r="R47" s="32">
        <f>europe!R47/europe!R$77</f>
        <v>2.3956953591048403E-3</v>
      </c>
      <c r="S47" s="32">
        <f>europe!S47/europe!S$77</f>
        <v>3.9447741517807536E-3</v>
      </c>
      <c r="T47" s="32">
        <f>europe!T47/europe!T$77</f>
        <v>3.2343260066131259E-4</v>
      </c>
      <c r="U47" s="32" t="s">
        <v>123</v>
      </c>
      <c r="V47" s="32">
        <f>europe!U47/europe!U$77</f>
        <v>4.7696300599259327E-3</v>
      </c>
      <c r="W47" s="32">
        <f>europe!V47/europe!V$77</f>
        <v>5.8533548088903825E-3</v>
      </c>
    </row>
    <row r="48" spans="1:24" ht="15">
      <c r="A48" s="43">
        <v>58</v>
      </c>
      <c r="B48" s="45" t="str">
        <f t="shared" si="0"/>
        <v>58</v>
      </c>
      <c r="C48" s="29" t="s">
        <v>227</v>
      </c>
      <c r="D48" s="32">
        <f>europe!D48/europe!D$77</f>
        <v>1.3555453178706372E-3</v>
      </c>
      <c r="E48" s="32">
        <f>europe!E48/europe!E$77</f>
        <v>1.4388392595925017E-4</v>
      </c>
      <c r="F48" s="32">
        <f>europe!F48/europe!F$77</f>
        <v>1.7340923397842132E-4</v>
      </c>
      <c r="G48" s="32">
        <f>europe!G48/europe!G$77</f>
        <v>1.5317699373003126E-3</v>
      </c>
      <c r="H48" s="33">
        <f>europe!H48/europe!H$77</f>
        <v>5.9384154875273192E-6</v>
      </c>
      <c r="I48" s="32">
        <f>europe!I48/europe!I$77</f>
        <v>5.8431358330937339E-4</v>
      </c>
      <c r="J48" s="32">
        <f>europe!J48/europe!J$77</f>
        <v>5.2880329572368241E-4</v>
      </c>
      <c r="K48" s="32">
        <f>europe!K48/europe!K$77</f>
        <v>2.6516261353647817E-3</v>
      </c>
      <c r="L48" s="32">
        <f>europe!L48/europe!L$77</f>
        <v>1.0402919307962468E-3</v>
      </c>
      <c r="M48" s="32">
        <f>europe!M48/europe!M$77</f>
        <v>4.0372618842397356E-4</v>
      </c>
      <c r="N48" s="32">
        <f>europe!N48/europe!N$77</f>
        <v>3.8890013498110514E-4</v>
      </c>
      <c r="O48" s="32">
        <f>europe!O48/europe!O$77</f>
        <v>7.7549682597357564E-4</v>
      </c>
      <c r="P48" s="32">
        <f>europe!P48/europe!P$77</f>
        <v>3.2713481021069528E-4</v>
      </c>
      <c r="Q48" s="32">
        <f>europe!Q48/europe!Q$77</f>
        <v>2.7399133804422153E-4</v>
      </c>
      <c r="R48" s="32">
        <f>europe!R48/europe!R$77</f>
        <v>2.1966883084485263E-3</v>
      </c>
      <c r="S48" s="32">
        <f>europe!S48/europe!S$77</f>
        <v>1.7271379426146726E-3</v>
      </c>
      <c r="T48" s="32">
        <f>europe!T48/europe!T$77</f>
        <v>0</v>
      </c>
      <c r="U48" s="32" t="s">
        <v>125</v>
      </c>
      <c r="V48" s="32">
        <f>europe!U48/europe!U$77</f>
        <v>7.8168066425631367E-4</v>
      </c>
      <c r="W48" s="32">
        <f>europe!V48/europe!V$77</f>
        <v>9.7220901784447137E-4</v>
      </c>
    </row>
    <row r="49" spans="1:24" ht="15">
      <c r="A49" s="43" t="s">
        <v>272</v>
      </c>
      <c r="B49" s="45" t="str">
        <f t="shared" si="0"/>
        <v>59</v>
      </c>
      <c r="C49" s="29" t="s">
        <v>228</v>
      </c>
      <c r="D49" s="32">
        <f>europe!D49/europe!D$77</f>
        <v>5.2894705410616474E-4</v>
      </c>
      <c r="E49" s="32">
        <f>europe!E49/europe!E$77</f>
        <v>0</v>
      </c>
      <c r="F49" s="32">
        <f>europe!F49/europe!F$77</f>
        <v>4.1770107454656225E-5</v>
      </c>
      <c r="G49" s="32">
        <f>europe!G49/europe!G$77</f>
        <v>5.7155594675384796E-6</v>
      </c>
      <c r="H49" s="33">
        <f>europe!H49/europe!H$77</f>
        <v>1.605817411539005E-3</v>
      </c>
      <c r="I49" s="32">
        <f>europe!I49/europe!I$77</f>
        <v>5.3119416664488493E-5</v>
      </c>
      <c r="J49" s="32">
        <f>europe!J49/europe!J$77</f>
        <v>3.507772485349116E-4</v>
      </c>
      <c r="K49" s="32">
        <f>europe!K49/europe!K$77</f>
        <v>0</v>
      </c>
      <c r="L49" s="32">
        <f>europe!L49/europe!L$77</f>
        <v>7.542266742630213E-5</v>
      </c>
      <c r="M49" s="32">
        <f>europe!M49/europe!M$77</f>
        <v>1.4787079672396141E-4</v>
      </c>
      <c r="N49" s="32">
        <f>europe!N49/europe!N$77</f>
        <v>2.5198712849747632E-6</v>
      </c>
      <c r="O49" s="32">
        <f>europe!O49/europe!O$77</f>
        <v>1.0894840678740538E-3</v>
      </c>
      <c r="P49" s="32">
        <f>europe!P49/europe!P$77</f>
        <v>2.5557407047710568E-6</v>
      </c>
      <c r="Q49" s="32">
        <f>europe!Q49/europe!Q$77</f>
        <v>9.1178481878276727E-7</v>
      </c>
      <c r="R49" s="32">
        <f>europe!R49/europe!R$77</f>
        <v>0</v>
      </c>
      <c r="S49" s="32">
        <f>europe!S49/europe!S$77</f>
        <v>1.3873528164920267E-3</v>
      </c>
      <c r="T49" s="32">
        <f>europe!T49/europe!T$77</f>
        <v>0</v>
      </c>
      <c r="U49" s="32" t="s">
        <v>126</v>
      </c>
      <c r="V49" s="32">
        <f>europe!U49/europe!U$77</f>
        <v>3.7639195629267478E-4</v>
      </c>
      <c r="W49" s="32">
        <f>europe!V49/europe!V$77</f>
        <v>4.6813445807823034E-4</v>
      </c>
    </row>
    <row r="50" spans="1:24" ht="15">
      <c r="A50" s="43">
        <v>61</v>
      </c>
      <c r="B50" s="45" t="str">
        <f t="shared" si="0"/>
        <v>61</v>
      </c>
      <c r="C50" s="29" t="s">
        <v>229</v>
      </c>
      <c r="D50" s="32">
        <f>europe!D50/europe!D$77</f>
        <v>2.3300212526755431E-3</v>
      </c>
      <c r="E50" s="32">
        <f>europe!E50/europe!E$77</f>
        <v>6.8296903521990746E-4</v>
      </c>
      <c r="F50" s="32">
        <f>europe!F50/europe!F$77</f>
        <v>6.6325867594666259E-4</v>
      </c>
      <c r="G50" s="32">
        <f>europe!G50/europe!G$77</f>
        <v>3.0406776367304712E-3</v>
      </c>
      <c r="H50" s="33">
        <f>europe!H50/europe!H$77</f>
        <v>2.9771256310803626E-3</v>
      </c>
      <c r="I50" s="32">
        <f>europe!I50/europe!I$77</f>
        <v>2.1146586824529706E-3</v>
      </c>
      <c r="J50" s="32">
        <f>europe!J50/europe!J$77</f>
        <v>5.0005538588134765E-3</v>
      </c>
      <c r="K50" s="32">
        <f>europe!K50/europe!K$77</f>
        <v>3.5013184881336067E-3</v>
      </c>
      <c r="L50" s="32">
        <f>europe!L50/europe!L$77</f>
        <v>2.1412825819913505E-3</v>
      </c>
      <c r="M50" s="32">
        <f>europe!M50/europe!M$77</f>
        <v>2.4754738772617907E-3</v>
      </c>
      <c r="N50" s="32">
        <f>europe!N50/europe!N$77</f>
        <v>4.1619874056833175E-3</v>
      </c>
      <c r="O50" s="32">
        <f>europe!O50/europe!O$77</f>
        <v>4.1449760032236781E-3</v>
      </c>
      <c r="P50" s="32">
        <f>europe!P50/europe!P$77</f>
        <v>2.2209386724460481E-3</v>
      </c>
      <c r="Q50" s="32">
        <f>europe!Q50/europe!Q$77</f>
        <v>1.6038294962388876E-3</v>
      </c>
      <c r="R50" s="32">
        <f>europe!R50/europe!R$77</f>
        <v>1.9920436642891998E-3</v>
      </c>
      <c r="S50" s="32">
        <f>europe!S50/europe!S$77</f>
        <v>2.5972650390802391E-3</v>
      </c>
      <c r="T50" s="32">
        <f>europe!T50/europe!T$77</f>
        <v>5.1420692347490526E-3</v>
      </c>
      <c r="U50" s="32" t="s">
        <v>128</v>
      </c>
      <c r="V50" s="32">
        <f>europe!U50/europe!U$77</f>
        <v>3.1384319596567461E-3</v>
      </c>
      <c r="W50" s="32">
        <f>europe!V50/europe!V$77</f>
        <v>2.6500615436194069E-3</v>
      </c>
    </row>
    <row r="51" spans="1:24" ht="15">
      <c r="A51" s="43" t="s">
        <v>273</v>
      </c>
      <c r="B51" s="45" t="str">
        <f t="shared" si="0"/>
        <v>62</v>
      </c>
      <c r="C51" s="29" t="s">
        <v>230</v>
      </c>
      <c r="D51" s="32">
        <f>europe!D51/europe!D$77</f>
        <v>1.1223536058453389E-3</v>
      </c>
      <c r="E51" s="32">
        <f>europe!E51/europe!E$77</f>
        <v>2.3083777854729036E-3</v>
      </c>
      <c r="F51" s="32">
        <f>europe!F51/europe!F$77</f>
        <v>2.7049308978969806E-3</v>
      </c>
      <c r="G51" s="32">
        <f>europe!G51/europe!G$77</f>
        <v>5.1611501991872472E-3</v>
      </c>
      <c r="H51" s="33">
        <f>europe!H51/europe!H$77</f>
        <v>4.4482807384757335E-3</v>
      </c>
      <c r="I51" s="32">
        <f>europe!I51/europe!I$77</f>
        <v>9.0387324864018518E-3</v>
      </c>
      <c r="J51" s="32">
        <f>europe!J51/europe!J$77</f>
        <v>1.0417820539194742E-2</v>
      </c>
      <c r="K51" s="32">
        <f>europe!K51/europe!K$77</f>
        <v>6.7096396132434811E-3</v>
      </c>
      <c r="L51" s="32">
        <f>europe!L51/europe!L$77</f>
        <v>1.6331561651870602E-3</v>
      </c>
      <c r="M51" s="32">
        <f>europe!M51/europe!M$77</f>
        <v>3.1764981938360447E-3</v>
      </c>
      <c r="N51" s="32">
        <f>europe!N51/europe!N$77</f>
        <v>2.7416199580525425E-3</v>
      </c>
      <c r="O51" s="32">
        <f>europe!O51/europe!O$77</f>
        <v>1.8502286596303673E-2</v>
      </c>
      <c r="P51" s="32">
        <f>europe!P51/europe!P$77</f>
        <v>1.7404594199490894E-3</v>
      </c>
      <c r="Q51" s="32">
        <f>europe!Q51/europe!Q$77</f>
        <v>3.037611123774789E-3</v>
      </c>
      <c r="R51" s="32">
        <f>europe!R51/europe!R$77</f>
        <v>1.3671446124478629E-2</v>
      </c>
      <c r="S51" s="32">
        <f>europe!S51/europe!S$77</f>
        <v>5.3826121581701004E-3</v>
      </c>
      <c r="T51" s="32">
        <f>europe!T51/europe!T$77</f>
        <v>9.6756490697686489E-3</v>
      </c>
      <c r="U51" s="32" t="s">
        <v>129</v>
      </c>
      <c r="V51" s="32">
        <f>europe!U51/europe!U$77</f>
        <v>6.4104949237019865E-3</v>
      </c>
      <c r="W51" s="32">
        <f>europe!V51/europe!V$77</f>
        <v>5.6146399510662052E-3</v>
      </c>
    </row>
    <row r="52" spans="1:24" ht="15">
      <c r="A52" s="43">
        <v>64</v>
      </c>
      <c r="B52" s="45" t="str">
        <f t="shared" si="0"/>
        <v>64</v>
      </c>
      <c r="C52" s="29" t="s">
        <v>231</v>
      </c>
      <c r="D52" s="32">
        <f>europe!D52/europe!D$77</f>
        <v>1.1731628569207696E-2</v>
      </c>
      <c r="E52" s="32">
        <f>europe!E52/europe!E$77</f>
        <v>1.1281938634464804E-2</v>
      </c>
      <c r="F52" s="32">
        <f>europe!F52/europe!F$77</f>
        <v>6.2815490887365849E-3</v>
      </c>
      <c r="G52" s="32">
        <f>europe!G52/europe!G$77</f>
        <v>2.139905464646407E-2</v>
      </c>
      <c r="H52" s="33">
        <f>europe!H52/europe!H$77</f>
        <v>2.0998120724377237E-2</v>
      </c>
      <c r="I52" s="32">
        <f>europe!I52/europe!I$77</f>
        <v>2.7544525453896986E-2</v>
      </c>
      <c r="J52" s="32">
        <f>europe!J52/europe!J$77</f>
        <v>2.5149146266200371E-2</v>
      </c>
      <c r="K52" s="32">
        <f>europe!K52/europe!K$77</f>
        <v>1.1046000585994725E-2</v>
      </c>
      <c r="L52" s="32">
        <f>europe!L52/europe!L$77</f>
        <v>1.5965566397188387E-2</v>
      </c>
      <c r="M52" s="32">
        <f>europe!M52/europe!M$77</f>
        <v>7.340228522642326E-3</v>
      </c>
      <c r="N52" s="32">
        <f>europe!N52/europe!N$77</f>
        <v>3.1307720801621454E-2</v>
      </c>
      <c r="O52" s="32">
        <f>europe!O52/europe!O$77</f>
        <v>1.2969911756382636E-2</v>
      </c>
      <c r="P52" s="32">
        <f>europe!P52/europe!P$77</f>
        <v>1.0187182449217432E-2</v>
      </c>
      <c r="Q52" s="32">
        <f>europe!Q52/europe!Q$77</f>
        <v>4.234784590836563E-3</v>
      </c>
      <c r="R52" s="32">
        <f>europe!R52/europe!R$77</f>
        <v>9.4418415988440675E-3</v>
      </c>
      <c r="S52" s="32">
        <f>europe!S52/europe!S$77</f>
        <v>1.2595807402960166E-2</v>
      </c>
      <c r="T52" s="32">
        <f>europe!T52/europe!T$77</f>
        <v>2.0688879739747708E-2</v>
      </c>
      <c r="U52" s="32" t="s">
        <v>131</v>
      </c>
      <c r="V52" s="32">
        <f>europe!U52/europe!U$77</f>
        <v>1.8219609006242123E-2</v>
      </c>
      <c r="W52" s="32">
        <f>europe!V52/europe!V$77</f>
        <v>1.7617744192474676E-2</v>
      </c>
    </row>
    <row r="53" spans="1:24" ht="15">
      <c r="A53" s="43">
        <v>65</v>
      </c>
      <c r="B53" s="45" t="str">
        <f t="shared" si="0"/>
        <v>65</v>
      </c>
      <c r="C53" s="29" t="s">
        <v>232</v>
      </c>
      <c r="D53" s="32">
        <f>europe!D53/europe!D$77</f>
        <v>5.6288308374236665E-3</v>
      </c>
      <c r="E53" s="32">
        <f>europe!E53/europe!E$77</f>
        <v>4.4867804244959507E-3</v>
      </c>
      <c r="F53" s="32">
        <f>europe!F53/europe!F$77</f>
        <v>3.2846493589343303E-3</v>
      </c>
      <c r="G53" s="32">
        <f>europe!G53/europe!G$77</f>
        <v>6.6243334228770984E-3</v>
      </c>
      <c r="H53" s="33">
        <f>europe!H53/europe!H$77</f>
        <v>3.9097479614205594E-3</v>
      </c>
      <c r="I53" s="32">
        <f>europe!I53/europe!I$77</f>
        <v>1.0569920750889328E-2</v>
      </c>
      <c r="J53" s="32">
        <f>europe!J53/europe!J$77</f>
        <v>3.9258040183775631E-3</v>
      </c>
      <c r="K53" s="32">
        <f>europe!K53/europe!K$77</f>
        <v>2.0070319367125698E-3</v>
      </c>
      <c r="L53" s="32">
        <f>europe!L53/europe!L$77</f>
        <v>2.2461531434725436E-3</v>
      </c>
      <c r="M53" s="32">
        <f>europe!M53/europe!M$77</f>
        <v>3.2177463634485179E-3</v>
      </c>
      <c r="N53" s="32">
        <f>europe!N53/europe!N$77</f>
        <v>3.0524040831994303E-3</v>
      </c>
      <c r="O53" s="32">
        <f>europe!O53/europe!O$77</f>
        <v>5.7057279423962566E-4</v>
      </c>
      <c r="P53" s="32">
        <f>europe!P53/europe!P$77</f>
        <v>2.0548155266359291E-3</v>
      </c>
      <c r="Q53" s="32">
        <f>europe!Q53/europe!Q$77</f>
        <v>9.2865283793024849E-4</v>
      </c>
      <c r="R53" s="32">
        <f>europe!R53/europe!R$77</f>
        <v>4.3578597778280779E-4</v>
      </c>
      <c r="S53" s="32">
        <f>europe!S53/europe!S$77</f>
        <v>1.3794335710179374E-3</v>
      </c>
      <c r="T53" s="32">
        <f>europe!T53/europe!T$77</f>
        <v>5.1968712242581941E-3</v>
      </c>
      <c r="U53" s="32" t="s">
        <v>132</v>
      </c>
      <c r="V53" s="32">
        <f>europe!U53/europe!U$77</f>
        <v>4.8825627070100469E-3</v>
      </c>
      <c r="W53" s="32">
        <f>europe!V53/europe!V$77</f>
        <v>4.8059525424654255E-3</v>
      </c>
    </row>
    <row r="54" spans="1:24" ht="15">
      <c r="A54" s="43">
        <v>66</v>
      </c>
      <c r="B54" s="45" t="str">
        <f t="shared" si="0"/>
        <v>66</v>
      </c>
      <c r="C54" s="29" t="s">
        <v>233</v>
      </c>
      <c r="D54" s="32">
        <f>europe!D54/europe!D$77</f>
        <v>5.7501663623799205E-3</v>
      </c>
      <c r="E54" s="32">
        <f>europe!E54/europe!E$77</f>
        <v>4.0287499268590042E-5</v>
      </c>
      <c r="F54" s="32">
        <f>europe!F54/europe!F$77</f>
        <v>4.8689600002700288E-4</v>
      </c>
      <c r="G54" s="32">
        <f>europe!G54/europe!G$77</f>
        <v>0</v>
      </c>
      <c r="H54" s="33">
        <f>europe!H54/europe!H$77</f>
        <v>4.1394249133646314E-3</v>
      </c>
      <c r="I54" s="32">
        <f>europe!I54/europe!I$77</f>
        <v>3.9797404231172329E-3</v>
      </c>
      <c r="J54" s="32">
        <f>europe!J54/europe!J$77</f>
        <v>0</v>
      </c>
      <c r="K54" s="32">
        <f>europe!K54/europe!K$77</f>
        <v>2.7834749487254612E-4</v>
      </c>
      <c r="L54" s="32">
        <f>europe!L54/europe!L$77</f>
        <v>1.6346586087612894E-4</v>
      </c>
      <c r="M54" s="32">
        <f>europe!M54/europe!M$77</f>
        <v>5.7299933730535046E-4</v>
      </c>
      <c r="N54" s="32">
        <f>europe!N54/europe!N$77</f>
        <v>3.8386039241115563E-4</v>
      </c>
      <c r="O54" s="32">
        <f>europe!O54/europe!O$77</f>
        <v>5.6540664217910586E-4</v>
      </c>
      <c r="P54" s="32">
        <f>europe!P54/europe!P$77</f>
        <v>1.8017971968635948E-3</v>
      </c>
      <c r="Q54" s="32">
        <f>europe!Q54/europe!Q$77</f>
        <v>6.9705949395942554E-4</v>
      </c>
      <c r="R54" s="32">
        <f>europe!R54/europe!R$77</f>
        <v>2.2240306369381328E-4</v>
      </c>
      <c r="S54" s="32">
        <f>europe!S54/europe!S$77</f>
        <v>2.4618954367575246E-3</v>
      </c>
      <c r="T54" s="32">
        <f>europe!T54/europe!T$77</f>
        <v>2.3846310053806815E-3</v>
      </c>
      <c r="U54" s="32" t="s">
        <v>133</v>
      </c>
      <c r="V54" s="32">
        <f>europe!U54/europe!U$77</f>
        <v>2.0643669966528247E-3</v>
      </c>
      <c r="W54" s="32">
        <f>europe!V54/europe!V$77</f>
        <v>1.9863052291220701E-3</v>
      </c>
    </row>
    <row r="55" spans="1:24" ht="15">
      <c r="A55" s="43">
        <v>68</v>
      </c>
      <c r="B55" s="45" t="str">
        <f t="shared" si="0"/>
        <v>68</v>
      </c>
      <c r="C55" s="29" t="s">
        <v>234</v>
      </c>
      <c r="D55" s="32">
        <f>europe!D55/europe!D$77</f>
        <v>1.4516658040469189E-2</v>
      </c>
      <c r="E55" s="32">
        <f>europe!E55/europe!E$77</f>
        <v>1.1233018099638661E-2</v>
      </c>
      <c r="F55" s="32">
        <f>europe!F55/europe!F$77</f>
        <v>4.5824761319699118E-3</v>
      </c>
      <c r="G55" s="32">
        <f>europe!G55/europe!G$77</f>
        <v>0.11283085944867713</v>
      </c>
      <c r="H55" s="33">
        <f>europe!H55/europe!H$77</f>
        <v>0</v>
      </c>
      <c r="I55" s="32">
        <f>europe!I55/europe!I$77</f>
        <v>1.4666861156805988E-2</v>
      </c>
      <c r="J55" s="32">
        <f>europe!J55/europe!J$77</f>
        <v>1.5722996745420117E-2</v>
      </c>
      <c r="K55" s="32">
        <f>europe!K55/europe!K$77</f>
        <v>1.1822443598007618E-2</v>
      </c>
      <c r="L55" s="32">
        <f>europe!L55/europe!L$77</f>
        <v>2.8171718482940651E-2</v>
      </c>
      <c r="M55" s="32">
        <f>europe!M55/europe!M$77</f>
        <v>6.3582496922925461E-3</v>
      </c>
      <c r="N55" s="32">
        <f>europe!N55/europe!N$77</f>
        <v>7.1984323040779072E-3</v>
      </c>
      <c r="O55" s="32">
        <f>europe!O55/europe!O$77</f>
        <v>3.2487060224130636E-2</v>
      </c>
      <c r="P55" s="32">
        <f>europe!P55/europe!P$77</f>
        <v>1.3333299256790603E-2</v>
      </c>
      <c r="Q55" s="32">
        <f>europe!Q55/europe!Q$77</f>
        <v>5.5012537041258264E-3</v>
      </c>
      <c r="R55" s="32">
        <f>europe!R55/europe!R$77</f>
        <v>8.2748597437206379E-3</v>
      </c>
      <c r="S55" s="32">
        <f>europe!S55/europe!S$77</f>
        <v>2.0244066195983013E-2</v>
      </c>
      <c r="T55" s="32">
        <f>europe!T55/europe!T$77</f>
        <v>1.8364670209215842E-3</v>
      </c>
      <c r="U55" s="32" t="s">
        <v>134</v>
      </c>
      <c r="V55" s="32">
        <f>europe!U55/europe!U$77</f>
        <v>2.5506334389162909E-2</v>
      </c>
      <c r="W55" s="32">
        <f>europe!V55/europe!V$77</f>
        <v>3.1275673539456018E-2</v>
      </c>
      <c r="X55" s="39">
        <f>W55-'point de départ 3 sources'!P50</f>
        <v>3.1275673539456018E-2</v>
      </c>
    </row>
    <row r="56" spans="1:24" ht="15">
      <c r="A56" s="44"/>
      <c r="B56" s="45" t="str">
        <f t="shared" si="0"/>
        <v/>
      </c>
      <c r="C56" s="29" t="s">
        <v>235</v>
      </c>
      <c r="D56" s="32">
        <f>europe!D56/europe!D$77</f>
        <v>0</v>
      </c>
      <c r="E56" s="32">
        <f>europe!E56/europe!E$77</f>
        <v>0</v>
      </c>
      <c r="F56" s="32">
        <f>europe!F56/europe!F$77</f>
        <v>0</v>
      </c>
      <c r="G56" s="32">
        <f>europe!G56/europe!G$77</f>
        <v>0</v>
      </c>
      <c r="H56" s="33">
        <f>europe!H56/europe!H$77</f>
        <v>4.3555948810625623E-3</v>
      </c>
      <c r="I56" s="32">
        <f>europe!I56/europe!I$77</f>
        <v>0</v>
      </c>
      <c r="J56" s="32">
        <f>europe!J56/europe!J$77</f>
        <v>0</v>
      </c>
      <c r="K56" s="32">
        <f>europe!K56/europe!K$77</f>
        <v>0</v>
      </c>
      <c r="L56" s="32">
        <f>europe!L56/europe!L$77</f>
        <v>0</v>
      </c>
      <c r="M56" s="32">
        <f>europe!M56/europe!M$77</f>
        <v>0</v>
      </c>
      <c r="N56" s="32">
        <f>europe!N56/europe!N$77</f>
        <v>0</v>
      </c>
      <c r="O56" s="32">
        <f>europe!O56/europe!O$77</f>
        <v>0</v>
      </c>
      <c r="P56" s="32">
        <f>europe!P56/europe!P$77</f>
        <v>0</v>
      </c>
      <c r="Q56" s="32">
        <f>europe!Q56/europe!Q$77</f>
        <v>0</v>
      </c>
      <c r="R56" s="32">
        <f>europe!R56/europe!R$77</f>
        <v>0</v>
      </c>
      <c r="S56" s="32">
        <f>europe!S56/europe!S$77</f>
        <v>0</v>
      </c>
      <c r="T56" s="32">
        <f>europe!T56/europe!T$77</f>
        <v>0</v>
      </c>
      <c r="U56" s="32" t="s">
        <v>282</v>
      </c>
      <c r="V56" s="32">
        <f>europe!U56/europe!U$77</f>
        <v>7.0418654161558169E-4</v>
      </c>
      <c r="W56" s="32">
        <f>europe!V56/europe!V$77</f>
        <v>8.7582632820362727E-4</v>
      </c>
    </row>
    <row r="57" spans="1:24" ht="15">
      <c r="A57" s="43" t="s">
        <v>274</v>
      </c>
      <c r="B57" s="45" t="str">
        <f t="shared" si="0"/>
        <v>69</v>
      </c>
      <c r="C57" s="29" t="s">
        <v>236</v>
      </c>
      <c r="D57" s="32">
        <f>europe!D57/europe!D$77</f>
        <v>3.6068880660823602E-2</v>
      </c>
      <c r="E57" s="32">
        <f>europe!E57/europe!E$77</f>
        <v>7.9174528324510059E-3</v>
      </c>
      <c r="F57" s="32">
        <f>europe!F57/europe!F$77</f>
        <v>5.055448762845363E-3</v>
      </c>
      <c r="G57" s="32">
        <f>europe!G57/europe!G$77</f>
        <v>1.1654025754310961E-2</v>
      </c>
      <c r="H57" s="33">
        <f>europe!H57/europe!H$77</f>
        <v>5.2448784222957463E-2</v>
      </c>
      <c r="I57" s="32">
        <f>europe!I57/europe!I$77</f>
        <v>6.7454070675805458E-2</v>
      </c>
      <c r="J57" s="32">
        <f>europe!J57/europe!J$77</f>
        <v>2.0436071505810244E-2</v>
      </c>
      <c r="K57" s="32">
        <f>europe!K57/europe!K$77</f>
        <v>2.5271022560796951E-2</v>
      </c>
      <c r="L57" s="32">
        <f>europe!L57/europe!L$77</f>
        <v>3.328393298861268E-2</v>
      </c>
      <c r="M57" s="32">
        <f>europe!M57/europe!M$77</f>
        <v>1.1455706275675525E-2</v>
      </c>
      <c r="N57" s="32">
        <f>europe!N57/europe!N$77</f>
        <v>1.995906049119011E-2</v>
      </c>
      <c r="O57" s="32">
        <f>europe!O57/europe!O$77</f>
        <v>1.3353355042652325E-2</v>
      </c>
      <c r="P57" s="32">
        <f>europe!P57/europe!P$77</f>
        <v>1.0148846338645866E-2</v>
      </c>
      <c r="Q57" s="32">
        <f>europe!Q57/europe!Q$77</f>
        <v>1.1207203100068385E-2</v>
      </c>
      <c r="R57" s="32">
        <f>europe!R57/europe!R$77</f>
        <v>1.329710991587865E-2</v>
      </c>
      <c r="S57" s="32">
        <f>europe!S57/europe!S$77</f>
        <v>5.9478483038832271E-3</v>
      </c>
      <c r="T57" s="32">
        <f>europe!T57/europe!T$77</f>
        <v>6.4028992317731268E-3</v>
      </c>
      <c r="U57" s="32" t="s">
        <v>135</v>
      </c>
      <c r="V57" s="32">
        <f>europe!U57/europe!U$77</f>
        <v>2.5990736190870674E-2</v>
      </c>
      <c r="W57" s="32">
        <f>europe!V57/europe!V$77</f>
        <v>3.0765113371763023E-2</v>
      </c>
    </row>
    <row r="58" spans="1:24" ht="15">
      <c r="A58" s="43">
        <v>71</v>
      </c>
      <c r="B58" s="45" t="str">
        <f t="shared" si="0"/>
        <v>71</v>
      </c>
      <c r="C58" s="29" t="s">
        <v>237</v>
      </c>
      <c r="D58" s="32">
        <f>europe!D58/europe!D$77</f>
        <v>1.0918301378485314E-2</v>
      </c>
      <c r="E58" s="32">
        <f>europe!E58/europe!E$77</f>
        <v>0.16290586058414958</v>
      </c>
      <c r="F58" s="32">
        <f>europe!F58/europe!F$77</f>
        <v>0.14429378140141663</v>
      </c>
      <c r="G58" s="32">
        <f>europe!G58/europe!G$77</f>
        <v>1.7215265116225901E-2</v>
      </c>
      <c r="H58" s="33">
        <f>europe!H58/europe!H$77</f>
        <v>3.7712489751139056E-2</v>
      </c>
      <c r="I58" s="32">
        <f>europe!I58/europe!I$77</f>
        <v>3.3308403744665926E-2</v>
      </c>
      <c r="J58" s="32">
        <f>europe!J58/europe!J$77</f>
        <v>3.549839380944092E-2</v>
      </c>
      <c r="K58" s="32">
        <f>europe!K58/europe!K$77</f>
        <v>1.8180486375622619E-2</v>
      </c>
      <c r="L58" s="32">
        <f>europe!L58/europe!L$77</f>
        <v>4.101610859902545E-2</v>
      </c>
      <c r="M58" s="32">
        <f>europe!M58/europe!M$77</f>
        <v>1.206333851010833E-2</v>
      </c>
      <c r="N58" s="32">
        <f>europe!N58/europe!N$77</f>
        <v>7.2353904162575375E-3</v>
      </c>
      <c r="O58" s="32">
        <f>europe!O58/europe!O$77</f>
        <v>6.5874178940582943E-3</v>
      </c>
      <c r="P58" s="32">
        <f>europe!P58/europe!P$77</f>
        <v>1.3647655363477442E-2</v>
      </c>
      <c r="Q58" s="32">
        <f>europe!Q58/europe!Q$77</f>
        <v>0.10867517665830864</v>
      </c>
      <c r="R58" s="32">
        <f>europe!R58/europe!R$77</f>
        <v>0.30194020599202903</v>
      </c>
      <c r="S58" s="32">
        <f>europe!S58/europe!S$77</f>
        <v>6.6871098688894667E-2</v>
      </c>
      <c r="T58" s="32">
        <f>europe!T58/europe!T$77</f>
        <v>2.1598852126461284E-2</v>
      </c>
      <c r="U58" s="32" t="s">
        <v>137</v>
      </c>
      <c r="V58" s="32">
        <f>europe!U58/europe!U$77</f>
        <v>4.2240537408045155E-2</v>
      </c>
      <c r="W58" s="32">
        <f>europe!V58/europe!V$77</f>
        <v>4.7271781612770042E-2</v>
      </c>
    </row>
    <row r="59" spans="1:24" ht="15">
      <c r="A59" s="43">
        <v>72</v>
      </c>
      <c r="B59" s="45" t="str">
        <f t="shared" si="0"/>
        <v>72</v>
      </c>
      <c r="C59" s="29" t="s">
        <v>238</v>
      </c>
      <c r="D59" s="32">
        <f>europe!D59/europe!D$77</f>
        <v>0</v>
      </c>
      <c r="E59" s="32">
        <f>europe!E59/europe!E$77</f>
        <v>1.4772083065149683E-4</v>
      </c>
      <c r="F59" s="32">
        <f>europe!F59/europe!F$77</f>
        <v>8.4384055463951974E-7</v>
      </c>
      <c r="G59" s="32">
        <f>europe!G59/europe!G$77</f>
        <v>0</v>
      </c>
      <c r="H59" s="33">
        <f>europe!H59/europe!H$77</f>
        <v>0</v>
      </c>
      <c r="I59" s="32">
        <f>europe!I59/europe!I$77</f>
        <v>1.6357407671286931E-3</v>
      </c>
      <c r="J59" s="32">
        <f>europe!J59/europe!J$77</f>
        <v>2.1231254516586754E-4</v>
      </c>
      <c r="K59" s="32">
        <f>europe!K59/europe!K$77</f>
        <v>0</v>
      </c>
      <c r="L59" s="32">
        <f>europe!L59/europe!L$77</f>
        <v>0</v>
      </c>
      <c r="M59" s="32">
        <f>europe!M59/europe!M$77</f>
        <v>0</v>
      </c>
      <c r="N59" s="32">
        <f>europe!N59/europe!N$77</f>
        <v>1.6799141899831756E-6</v>
      </c>
      <c r="O59" s="32">
        <f>europe!O59/europe!O$77</f>
        <v>0</v>
      </c>
      <c r="P59" s="32">
        <f>europe!P59/europe!P$77</f>
        <v>0</v>
      </c>
      <c r="Q59" s="32">
        <f>europe!Q59/europe!Q$77</f>
        <v>0</v>
      </c>
      <c r="R59" s="32">
        <f>europe!R59/europe!R$77</f>
        <v>0</v>
      </c>
      <c r="S59" s="32">
        <f>europe!S59/europe!S$77</f>
        <v>0</v>
      </c>
      <c r="T59" s="32">
        <f>europe!T59/europe!T$77</f>
        <v>0</v>
      </c>
      <c r="U59" s="32" t="s">
        <v>138</v>
      </c>
      <c r="V59" s="32">
        <f>europe!U59/europe!U$77</f>
        <v>1.8705705080034827E-4</v>
      </c>
      <c r="W59" s="32">
        <f>europe!V59/europe!V$77</f>
        <v>2.3265069734391998E-4</v>
      </c>
    </row>
    <row r="60" spans="1:24" ht="15">
      <c r="A60" s="43">
        <v>73</v>
      </c>
      <c r="B60" s="45" t="str">
        <f t="shared" si="0"/>
        <v>73</v>
      </c>
      <c r="C60" s="29" t="s">
        <v>239</v>
      </c>
      <c r="D60" s="32">
        <f>europe!D60/europe!D$77</f>
        <v>1.3726081260676105E-3</v>
      </c>
      <c r="E60" s="32">
        <f>europe!E60/europe!E$77</f>
        <v>4.9385759520079965E-3</v>
      </c>
      <c r="F60" s="32">
        <f>europe!F60/europe!F$77</f>
        <v>1.6665850954130515E-4</v>
      </c>
      <c r="G60" s="32">
        <f>europe!G60/europe!G$77</f>
        <v>7.8303164705277172E-4</v>
      </c>
      <c r="H60" s="33">
        <f>europe!H60/europe!H$77</f>
        <v>1.8913853327774512E-3</v>
      </c>
      <c r="I60" s="32">
        <f>europe!I60/europe!I$77</f>
        <v>5.5286351598262074E-3</v>
      </c>
      <c r="J60" s="32">
        <f>europe!J60/europe!J$77</f>
        <v>1.7525675312139001E-3</v>
      </c>
      <c r="K60" s="32">
        <f>europe!K60/europe!K$77</f>
        <v>4.5854087313214184E-3</v>
      </c>
      <c r="L60" s="32">
        <f>europe!L60/europe!L$77</f>
        <v>3.0911274096190045E-3</v>
      </c>
      <c r="M60" s="32">
        <f>europe!M60/europe!M$77</f>
        <v>3.990371276331217E-3</v>
      </c>
      <c r="N60" s="32">
        <f>europe!N60/europe!N$77</f>
        <v>1.8873835924460977E-3</v>
      </c>
      <c r="O60" s="32">
        <f>europe!O60/europe!O$77</f>
        <v>3.4136784782123277E-3</v>
      </c>
      <c r="P60" s="32">
        <f>europe!P60/europe!P$77</f>
        <v>1.7634610862920291E-3</v>
      </c>
      <c r="Q60" s="32">
        <f>europe!Q60/europe!Q$77</f>
        <v>5.5436516981992247E-4</v>
      </c>
      <c r="R60" s="32">
        <f>europe!R60/europe!R$77</f>
        <v>2.6090782731938351E-3</v>
      </c>
      <c r="S60" s="32">
        <f>europe!S60/europe!S$77</f>
        <v>2.9952071241532287E-3</v>
      </c>
      <c r="T60" s="32">
        <f>europe!T60/europe!T$77</f>
        <v>3.815438426482627E-3</v>
      </c>
      <c r="U60" s="32" t="s">
        <v>139</v>
      </c>
      <c r="V60" s="32">
        <f>europe!U60/europe!U$77</f>
        <v>2.8615502504863626E-3</v>
      </c>
      <c r="W60" s="32">
        <f>europe!V60/europe!V$77</f>
        <v>2.6290477056617597E-3</v>
      </c>
    </row>
    <row r="61" spans="1:24" ht="15">
      <c r="A61" s="43" t="s">
        <v>275</v>
      </c>
      <c r="B61" s="45" t="str">
        <f t="shared" si="0"/>
        <v>74</v>
      </c>
      <c r="C61" s="29" t="s">
        <v>240</v>
      </c>
      <c r="D61" s="32">
        <f>europe!D61/europe!D$77</f>
        <v>1.429484153390854E-3</v>
      </c>
      <c r="E61" s="32">
        <f>europe!E61/europe!E$77</f>
        <v>9.1452623339699397E-3</v>
      </c>
      <c r="F61" s="32">
        <f>europe!F61/europe!F$77</f>
        <v>9.5775902951585491E-4</v>
      </c>
      <c r="G61" s="32">
        <f>europe!G61/europe!G$77</f>
        <v>1.263138642326004E-3</v>
      </c>
      <c r="H61" s="33">
        <f>europe!H61/europe!H$77</f>
        <v>1.9182246419906874E-3</v>
      </c>
      <c r="I61" s="32">
        <f>europe!I61/europe!I$77</f>
        <v>1.9197188549477367E-2</v>
      </c>
      <c r="J61" s="32">
        <f>europe!J61/europe!J$77</f>
        <v>6.4432241967728498E-3</v>
      </c>
      <c r="K61" s="32">
        <f>europe!K61/europe!K$77</f>
        <v>1.2305889246996776E-3</v>
      </c>
      <c r="L61" s="32">
        <f>europe!L61/europe!L$77</f>
        <v>1.0138489238898144E-3</v>
      </c>
      <c r="M61" s="32">
        <f>europe!M61/europe!M$77</f>
        <v>6.0918876913516201E-4</v>
      </c>
      <c r="N61" s="32">
        <f>europe!N61/europe!N$77</f>
        <v>4.6542022633483879E-3</v>
      </c>
      <c r="O61" s="32">
        <f>europe!O61/europe!O$77</f>
        <v>3.2529537474406023E-3</v>
      </c>
      <c r="P61" s="32">
        <f>europe!P61/europe!P$77</f>
        <v>4.6974514153692018E-3</v>
      </c>
      <c r="Q61" s="32">
        <f>europe!Q61/europe!Q$77</f>
        <v>1.255983587873262E-3</v>
      </c>
      <c r="R61" s="32">
        <f>europe!R61/europe!R$77</f>
        <v>1.0919172976308296E-2</v>
      </c>
      <c r="S61" s="32">
        <f>europe!S61/europe!S$77</f>
        <v>1.0043830548934875E-2</v>
      </c>
      <c r="T61" s="32">
        <f>europe!T61/europe!T$77</f>
        <v>4.5498619335678853E-4</v>
      </c>
      <c r="U61" s="32" t="s">
        <v>140</v>
      </c>
      <c r="V61" s="32">
        <f>europe!U61/europe!U$77</f>
        <v>4.1038376062796887E-3</v>
      </c>
      <c r="W61" s="32">
        <f>europe!V61/europe!V$77</f>
        <v>4.9932156911955301E-3</v>
      </c>
    </row>
    <row r="62" spans="1:24" ht="15">
      <c r="A62" s="43">
        <v>77</v>
      </c>
      <c r="B62" s="45" t="str">
        <f t="shared" si="0"/>
        <v>77</v>
      </c>
      <c r="C62" s="29" t="s">
        <v>241</v>
      </c>
      <c r="D62" s="32">
        <f>europe!D62/europe!D$77</f>
        <v>1.8008846118116342E-2</v>
      </c>
      <c r="E62" s="32">
        <f>europe!E62/europe!E$77</f>
        <v>1.3018138007706424E-2</v>
      </c>
      <c r="F62" s="32">
        <f>europe!F62/europe!F$77</f>
        <v>3.3992007142266453E-2</v>
      </c>
      <c r="G62" s="32">
        <f>europe!G62/europe!G$77</f>
        <v>4.6244591651853843E-2</v>
      </c>
      <c r="H62" s="33">
        <f>europe!H62/europe!H$77</f>
        <v>1.9550369960373886E-2</v>
      </c>
      <c r="I62" s="32">
        <f>europe!I62/europe!I$77</f>
        <v>2.9685322262010257E-2</v>
      </c>
      <c r="J62" s="32">
        <f>europe!J62/europe!J$77</f>
        <v>2.068662668333518E-2</v>
      </c>
      <c r="K62" s="32">
        <f>europe!K62/europe!K$77</f>
        <v>1.4298271315558161E-2</v>
      </c>
      <c r="L62" s="32">
        <f>europe!L62/europe!L$77</f>
        <v>1.9891451456649095E-2</v>
      </c>
      <c r="M62" s="32">
        <f>europe!M62/europe!M$77</f>
        <v>1.0119615800539418E-2</v>
      </c>
      <c r="N62" s="32">
        <f>europe!N62/europe!N$77</f>
        <v>6.3282367536666223E-3</v>
      </c>
      <c r="O62" s="32">
        <f>europe!O62/europe!O$77</f>
        <v>6.5839737926846138E-4</v>
      </c>
      <c r="P62" s="32">
        <f>europe!P62/europe!P$77</f>
        <v>5.3159406659237978E-3</v>
      </c>
      <c r="Q62" s="32">
        <f>europe!Q62/europe!Q$77</f>
        <v>2.3305219968087532E-2</v>
      </c>
      <c r="R62" s="32">
        <f>europe!R62/europe!R$77</f>
        <v>1.264484034758019E-2</v>
      </c>
      <c r="S62" s="32">
        <f>europe!S62/europe!S$77</f>
        <v>1.6511626813476281E-2</v>
      </c>
      <c r="T62" s="32">
        <f>europe!T62/europe!T$77</f>
        <v>2.7382311166560969E-2</v>
      </c>
      <c r="U62" s="32" t="s">
        <v>142</v>
      </c>
      <c r="V62" s="32">
        <f>europe!U62/europe!U$77</f>
        <v>2.5176290187016111E-2</v>
      </c>
      <c r="W62" s="32">
        <f>europe!V62/europe!V$77</f>
        <v>2.4638590376296732E-2</v>
      </c>
    </row>
    <row r="63" spans="1:24" ht="15">
      <c r="A63" s="43">
        <v>78</v>
      </c>
      <c r="B63" s="45" t="str">
        <f t="shared" si="0"/>
        <v>78</v>
      </c>
      <c r="C63" s="29" t="s">
        <v>242</v>
      </c>
      <c r="D63" s="32">
        <f>europe!D63/europe!D$77</f>
        <v>1.1060491446793424E-2</v>
      </c>
      <c r="E63" s="32">
        <f>europe!E63/europe!E$77</f>
        <v>5.9567945347129567E-4</v>
      </c>
      <c r="F63" s="32">
        <f>europe!F63/europe!F$77</f>
        <v>3.1137716466198278E-4</v>
      </c>
      <c r="G63" s="32">
        <f>europe!G63/europe!G$77</f>
        <v>2.5834328793273931E-3</v>
      </c>
      <c r="H63" s="33">
        <f>europe!H63/europe!H$77</f>
        <v>4.4012973924126501E-2</v>
      </c>
      <c r="I63" s="32">
        <f>europe!I63/europe!I$77</f>
        <v>7.9105772562893823E-3</v>
      </c>
      <c r="J63" s="32">
        <f>europe!J63/europe!J$77</f>
        <v>2.1323564318832785E-3</v>
      </c>
      <c r="K63" s="32">
        <f>europe!K63/europe!K$77</f>
        <v>2.7336653970114269E-2</v>
      </c>
      <c r="L63" s="32">
        <f>europe!L63/europe!L$77</f>
        <v>3.1200644728586569E-2</v>
      </c>
      <c r="M63" s="32">
        <f>europe!M63/europe!M$77</f>
        <v>5.2058303120346202E-3</v>
      </c>
      <c r="N63" s="32">
        <f>europe!N63/europe!N$77</f>
        <v>1.3582106226013976E-3</v>
      </c>
      <c r="O63" s="32">
        <f>europe!O63/europe!O$77</f>
        <v>1.6147095273602282E-3</v>
      </c>
      <c r="P63" s="32">
        <f>europe!P63/europe!P$77</f>
        <v>6.0801071366503433E-3</v>
      </c>
      <c r="Q63" s="32">
        <f>europe!Q63/europe!Q$77</f>
        <v>9.7364941873717796E-3</v>
      </c>
      <c r="R63" s="32">
        <f>europe!R63/europe!R$77</f>
        <v>1.008537289721286E-2</v>
      </c>
      <c r="S63" s="32">
        <f>europe!S63/europe!S$77</f>
        <v>2.5167857069498062E-2</v>
      </c>
      <c r="T63" s="32">
        <f>europe!T63/europe!T$77</f>
        <v>1.1512068060901005E-2</v>
      </c>
      <c r="U63" s="32" t="s">
        <v>143</v>
      </c>
      <c r="V63" s="32">
        <f>europe!U63/europe!U$77</f>
        <v>1.5808076246761883E-2</v>
      </c>
      <c r="W63" s="32">
        <f>europe!V63/europe!V$77</f>
        <v>1.6855193572392606E-2</v>
      </c>
    </row>
    <row r="64" spans="1:24" ht="15">
      <c r="A64" s="43">
        <v>79</v>
      </c>
      <c r="B64" s="45" t="str">
        <f t="shared" si="0"/>
        <v>79</v>
      </c>
      <c r="C64" s="29" t="s">
        <v>243</v>
      </c>
      <c r="D64" s="32">
        <f>europe!D64/europe!D$77</f>
        <v>7.7730570675099478E-5</v>
      </c>
      <c r="E64" s="32">
        <f>europe!E64/europe!E$77</f>
        <v>0</v>
      </c>
      <c r="F64" s="32">
        <f>europe!F64/europe!F$77</f>
        <v>1.3037336569180581E-4</v>
      </c>
      <c r="G64" s="32">
        <f>europe!G64/europe!G$77</f>
        <v>2.286223787015392E-4</v>
      </c>
      <c r="H64" s="33">
        <f>europe!H64/europe!H$77</f>
        <v>4.6989168039051948E-4</v>
      </c>
      <c r="I64" s="32">
        <f>europe!I64/europe!I$77</f>
        <v>1.1711566626503892E-3</v>
      </c>
      <c r="J64" s="32">
        <f>europe!J64/europe!J$77</f>
        <v>4.2989993617436527E-4</v>
      </c>
      <c r="K64" s="32">
        <f>europe!K64/europe!K$77</f>
        <v>8.789920890711984E-5</v>
      </c>
      <c r="L64" s="32">
        <f>europe!L64/europe!L$77</f>
        <v>2.5271100918533904E-4</v>
      </c>
      <c r="M64" s="32">
        <f>europe!M64/europe!M$77</f>
        <v>5.0003677313234316E-5</v>
      </c>
      <c r="N64" s="32">
        <f>europe!N64/europe!N$77</f>
        <v>1.6631150480833439E-4</v>
      </c>
      <c r="O64" s="32">
        <f>europe!O64/europe!O$77</f>
        <v>3.243195460215176E-4</v>
      </c>
      <c r="P64" s="32">
        <f>europe!P64/europe!P$77</f>
        <v>4.089185127633691E-5</v>
      </c>
      <c r="Q64" s="32">
        <f>europe!Q64/europe!Q$77</f>
        <v>7.3854570321404159E-5</v>
      </c>
      <c r="R64" s="32">
        <f>europe!R64/europe!R$77</f>
        <v>3.6559793867031162E-4</v>
      </c>
      <c r="S64" s="32">
        <f>europe!S64/europe!S$77</f>
        <v>3.5537614064975922E-4</v>
      </c>
      <c r="T64" s="32">
        <f>europe!T64/europe!T$77</f>
        <v>0</v>
      </c>
      <c r="U64" s="32" t="s">
        <v>144</v>
      </c>
      <c r="V64" s="32">
        <f>europe!U64/europe!U$77</f>
        <v>3.0476189759038284E-4</v>
      </c>
      <c r="W64" s="32">
        <f>europe!V64/europe!V$77</f>
        <v>3.7904515063661467E-4</v>
      </c>
    </row>
    <row r="65" spans="1:24" ht="15">
      <c r="A65" s="43" t="s">
        <v>276</v>
      </c>
      <c r="B65" s="45" t="str">
        <f t="shared" si="0"/>
        <v>80</v>
      </c>
      <c r="C65" s="29" t="s">
        <v>244</v>
      </c>
      <c r="D65" s="32">
        <f>europe!D65/europe!D$77</f>
        <v>1.2694729298547956E-2</v>
      </c>
      <c r="E65" s="32">
        <f>europe!E65/europe!E$77</f>
        <v>4.0608840036565706E-3</v>
      </c>
      <c r="F65" s="32">
        <f>europe!F65/europe!F$77</f>
        <v>1.1882540770156397E-2</v>
      </c>
      <c r="G65" s="32">
        <f>europe!G65/europe!G$77</f>
        <v>2.2473579826361303E-2</v>
      </c>
      <c r="H65" s="33">
        <f>europe!H65/europe!H$77</f>
        <v>1.9176890202016163E-2</v>
      </c>
      <c r="I65" s="32">
        <f>europe!I65/europe!I$77</f>
        <v>3.9831130844927558E-2</v>
      </c>
      <c r="J65" s="32">
        <f>europe!J65/europe!J$77</f>
        <v>1.8076896702693867E-2</v>
      </c>
      <c r="K65" s="32">
        <f>europe!K65/europe!K$77</f>
        <v>2.6955757398183415E-3</v>
      </c>
      <c r="L65" s="32">
        <f>europe!L65/europe!L$77</f>
        <v>3.9496236679335264E-3</v>
      </c>
      <c r="M65" s="32">
        <f>europe!M65/europe!M$77</f>
        <v>5.3000006615272479E-3</v>
      </c>
      <c r="N65" s="32">
        <f>europe!N65/europe!N$77</f>
        <v>2.0612547111093563E-2</v>
      </c>
      <c r="O65" s="32">
        <f>europe!O65/europe!O$77</f>
        <v>9.3300706212986664E-3</v>
      </c>
      <c r="P65" s="32">
        <f>europe!P65/europe!P$77</f>
        <v>5.0808125210848607E-3</v>
      </c>
      <c r="Q65" s="32">
        <f>europe!Q65/europe!Q$77</f>
        <v>1.4444495099156598E-2</v>
      </c>
      <c r="R65" s="32">
        <f>europe!R65/europe!R$77</f>
        <v>6.0781714352721112E-3</v>
      </c>
      <c r="S65" s="32">
        <f>europe!S65/europe!S$77</f>
        <v>7.194634513210168E-3</v>
      </c>
      <c r="T65" s="32">
        <f>europe!T65/europe!T$77</f>
        <v>1.0476017477463944E-2</v>
      </c>
      <c r="U65" s="32" t="s">
        <v>145</v>
      </c>
      <c r="V65" s="32">
        <f>europe!U65/europe!U$77</f>
        <v>1.6135927307820951E-2</v>
      </c>
      <c r="W65" s="32">
        <f>europe!V65/europe!V$77</f>
        <v>1.7515484652329796E-2</v>
      </c>
    </row>
    <row r="66" spans="1:24" ht="15">
      <c r="A66" s="43">
        <v>84</v>
      </c>
      <c r="B66" s="45" t="str">
        <f t="shared" si="0"/>
        <v>84</v>
      </c>
      <c r="C66" s="29" t="s">
        <v>245</v>
      </c>
      <c r="D66" s="32">
        <f>europe!D66/europe!D$77</f>
        <v>2.5215038779971295E-4</v>
      </c>
      <c r="E66" s="32">
        <f>europe!E66/europe!E$77</f>
        <v>0</v>
      </c>
      <c r="F66" s="32">
        <f>europe!F66/europe!F$77</f>
        <v>4.2107643676512037E-4</v>
      </c>
      <c r="G66" s="32">
        <f>europe!G66/europe!G$77</f>
        <v>1.9381462154422987E-2</v>
      </c>
      <c r="H66" s="33">
        <f>europe!H66/europe!H$77</f>
        <v>0</v>
      </c>
      <c r="I66" s="32">
        <f>europe!I66/europe!I$77</f>
        <v>1.2647480158211545E-5</v>
      </c>
      <c r="J66" s="32">
        <f>europe!J66/europe!J$77</f>
        <v>2.938089134345049E-3</v>
      </c>
      <c r="K66" s="32">
        <f>europe!K66/europe!K$77</f>
        <v>2.1242308819220627E-3</v>
      </c>
      <c r="L66" s="32">
        <f>europe!L66/europe!L$77</f>
        <v>3.0830142143181666E-4</v>
      </c>
      <c r="M66" s="32">
        <f>europe!M66/europe!M$77</f>
        <v>5.1015424869766681E-4</v>
      </c>
      <c r="N66" s="32">
        <f>europe!N66/europe!N$77</f>
        <v>2.8642536939213145E-4</v>
      </c>
      <c r="O66" s="32">
        <f>europe!O66/europe!O$77</f>
        <v>4.8372403793333248E-3</v>
      </c>
      <c r="P66" s="32">
        <f>europe!P66/europe!P$77</f>
        <v>1.9295842321021476E-3</v>
      </c>
      <c r="Q66" s="32">
        <f>europe!Q66/europe!Q$77</f>
        <v>5.4497378618646002E-3</v>
      </c>
      <c r="R66" s="32">
        <f>europe!R66/europe!R$77</f>
        <v>5.5955934314143065E-3</v>
      </c>
      <c r="S66" s="32">
        <f>europe!S66/europe!S$77</f>
        <v>1.3290968669732568E-2</v>
      </c>
      <c r="T66" s="32">
        <f>europe!T66/europe!T$77</f>
        <v>7.1484656499592805E-3</v>
      </c>
      <c r="U66" s="32" t="s">
        <v>148</v>
      </c>
      <c r="V66" s="32">
        <f>europe!U66/europe!U$77</f>
        <v>5.7023739058002622E-3</v>
      </c>
      <c r="W66" s="32">
        <f>europe!V66/europe!V$77</f>
        <v>5.3499007134203856E-3</v>
      </c>
    </row>
    <row r="67" spans="1:24" ht="15">
      <c r="A67" s="43">
        <v>85</v>
      </c>
      <c r="B67" s="45" t="str">
        <f t="shared" si="0"/>
        <v>85</v>
      </c>
      <c r="C67" s="29" t="s">
        <v>246</v>
      </c>
      <c r="D67" s="32">
        <f>europe!D75/europe!D$77</f>
        <v>0</v>
      </c>
      <c r="E67" s="32">
        <f>europe!E67/europe!E$77</f>
        <v>3.5155639242710122E-4</v>
      </c>
      <c r="F67" s="32">
        <f>europe!F67/europe!F$77</f>
        <v>1.6665850954130515E-4</v>
      </c>
      <c r="G67" s="32">
        <f>europe!G67/europe!G$77</f>
        <v>7.4302273078000243E-5</v>
      </c>
      <c r="H67" s="33">
        <f>europe!H67/europe!H$77</f>
        <v>4.5628572255292021E-3</v>
      </c>
      <c r="I67" s="32">
        <f>europe!I67/europe!I$77</f>
        <v>1.4805983438546315E-3</v>
      </c>
      <c r="J67" s="32">
        <f>europe!J67/europe!J$77</f>
        <v>9.7848390380791115E-4</v>
      </c>
      <c r="K67" s="32">
        <f>europe!K67/europe!K$77</f>
        <v>1.6114854966305303E-3</v>
      </c>
      <c r="L67" s="32">
        <f>europe!L67/europe!L$77</f>
        <v>7.3319246422381349E-4</v>
      </c>
      <c r="M67" s="32">
        <f>europe!M67/europe!M$77</f>
        <v>8.3002213003213071E-4</v>
      </c>
      <c r="N67" s="32">
        <f>europe!N67/europe!N$77</f>
        <v>2.9482494034204729E-4</v>
      </c>
      <c r="O67" s="32">
        <f>europe!O67/europe!O$77</f>
        <v>3.3080593694194797E-3</v>
      </c>
      <c r="P67" s="32">
        <f>europe!P67/europe!P$77</f>
        <v>8.2550424764105124E-4</v>
      </c>
      <c r="Q67" s="32">
        <f>europe!Q67/europe!Q$77</f>
        <v>2.1837246409847275E-4</v>
      </c>
      <c r="R67" s="32">
        <f>europe!R67/europe!R$77</f>
        <v>5.5586671939695793E-4</v>
      </c>
      <c r="S67" s="32">
        <f>europe!S67/europe!S$77</f>
        <v>9.921329720507556E-4</v>
      </c>
      <c r="T67" s="32">
        <f>europe!T67/europe!T$77</f>
        <v>0</v>
      </c>
      <c r="U67" s="32" t="s">
        <v>149</v>
      </c>
      <c r="V67" s="32">
        <f>europe!U67/europe!U$77</f>
        <v>1.2352749518862029E-3</v>
      </c>
      <c r="W67" s="32">
        <f>europe!V67/europe!V$77</f>
        <v>1.5363632524846116E-3</v>
      </c>
    </row>
    <row r="68" spans="1:24" ht="15">
      <c r="A68" s="43">
        <v>86</v>
      </c>
      <c r="B68" s="45" t="str">
        <f t="shared" si="0"/>
        <v>86</v>
      </c>
      <c r="C68" s="29" t="s">
        <v>247</v>
      </c>
      <c r="D68" s="32">
        <f>europe!D68/europe!D$77</f>
        <v>2.1802477140576683E-4</v>
      </c>
      <c r="E68" s="32">
        <f>europe!E68/europe!E$77</f>
        <v>3.1174850624504201E-5</v>
      </c>
      <c r="F68" s="32">
        <f>europe!F68/europe!F$77</f>
        <v>3.7972824958778389E-6</v>
      </c>
      <c r="G68" s="32">
        <f>europe!G68/europe!G$77</f>
        <v>0</v>
      </c>
      <c r="H68" s="33">
        <f>europe!H68/europe!H$77</f>
        <v>9.7250286572212092E-4</v>
      </c>
      <c r="I68" s="32">
        <f>europe!I68/europe!I$77</f>
        <v>5.5143013489802341E-4</v>
      </c>
      <c r="J68" s="32">
        <f>europe!J68/europe!J$77</f>
        <v>6.6594928763206898E-4</v>
      </c>
      <c r="K68" s="32">
        <f>europe!K68/europe!K$77</f>
        <v>5.127453852915324E-4</v>
      </c>
      <c r="L68" s="32">
        <f>europe!L68/europe!L$77</f>
        <v>1.0216616304758058E-5</v>
      </c>
      <c r="M68" s="32">
        <f>europe!M68/europe!M$77</f>
        <v>6.3273135650831916E-4</v>
      </c>
      <c r="N68" s="32">
        <f>europe!N68/europe!N$77</f>
        <v>1.3598905367913808E-3</v>
      </c>
      <c r="O68" s="32">
        <f>europe!O68/europe!O$77</f>
        <v>2.1221404630823904E-3</v>
      </c>
      <c r="P68" s="32">
        <f>europe!P68/europe!P$77</f>
        <v>4.1147425346814014E-4</v>
      </c>
      <c r="Q68" s="32">
        <f>europe!Q68/europe!Q$77</f>
        <v>1.0941417825393207E-5</v>
      </c>
      <c r="R68" s="32">
        <f>europe!R68/europe!R$77</f>
        <v>1.6732377516938855E-3</v>
      </c>
      <c r="S68" s="32">
        <f>europe!S68/europe!S$77</f>
        <v>9.2803657899484483E-5</v>
      </c>
      <c r="T68" s="32">
        <f>europe!T68/europe!T$77</f>
        <v>0</v>
      </c>
      <c r="U68" s="32" t="s">
        <v>150</v>
      </c>
      <c r="V68" s="32">
        <f>europe!U68/europe!U$77</f>
        <v>4.1011738340572513E-4</v>
      </c>
      <c r="W68" s="32">
        <f>europe!V68/europe!V$77</f>
        <v>5.1008018587892813E-4</v>
      </c>
    </row>
    <row r="69" spans="1:24" ht="15">
      <c r="A69" s="43" t="s">
        <v>277</v>
      </c>
      <c r="B69" s="45" t="str">
        <f t="shared" si="0"/>
        <v>87</v>
      </c>
      <c r="C69" s="29" t="s">
        <v>248</v>
      </c>
      <c r="D69" s="32">
        <f>europe!D69/europe!D$77</f>
        <v>0</v>
      </c>
      <c r="E69" s="32">
        <f>europe!E69/europe!E$77</f>
        <v>0</v>
      </c>
      <c r="F69" s="32">
        <f>europe!F69/europe!F$77</f>
        <v>0</v>
      </c>
      <c r="G69" s="32">
        <f>europe!G69/europe!G$77</f>
        <v>0</v>
      </c>
      <c r="H69" s="33">
        <f>europe!H69/europe!H$77</f>
        <v>0</v>
      </c>
      <c r="I69" s="32">
        <f>europe!I69/europe!I$77</f>
        <v>3.3726613755230789E-6</v>
      </c>
      <c r="J69" s="32">
        <f>europe!J69/europe!J$77</f>
        <v>0</v>
      </c>
      <c r="K69" s="32">
        <f>europe!K69/europe!K$77</f>
        <v>0</v>
      </c>
      <c r="L69" s="32">
        <f>europe!L69/europe!L$77</f>
        <v>0</v>
      </c>
      <c r="M69" s="32">
        <f>europe!M69/europe!M$77</f>
        <v>0</v>
      </c>
      <c r="N69" s="32">
        <f>europe!N69/europe!N$77</f>
        <v>0</v>
      </c>
      <c r="O69" s="32">
        <f>europe!O69/europe!O$77</f>
        <v>0</v>
      </c>
      <c r="P69" s="32">
        <f>europe!P69/europe!P$77</f>
        <v>0</v>
      </c>
      <c r="Q69" s="32">
        <f>europe!Q69/europe!Q$77</f>
        <v>0</v>
      </c>
      <c r="R69" s="32">
        <f>europe!R69/europe!R$77</f>
        <v>5.2711499253159807E-5</v>
      </c>
      <c r="S69" s="32">
        <f>europe!S69/europe!S$77</f>
        <v>0</v>
      </c>
      <c r="T69" s="32">
        <f>europe!T69/europe!T$77</f>
        <v>0</v>
      </c>
      <c r="U69" s="32" t="s">
        <v>151</v>
      </c>
      <c r="V69" s="32">
        <f>europe!U69/europe!U$77</f>
        <v>2.1366653515663995E-6</v>
      </c>
      <c r="W69" s="32">
        <f>europe!V69/europe!V$77</f>
        <v>2.6574602876802615E-6</v>
      </c>
    </row>
    <row r="70" spans="1:24" ht="15">
      <c r="A70" s="43" t="s">
        <v>278</v>
      </c>
      <c r="B70" s="45" t="str">
        <f t="shared" si="0"/>
        <v>90</v>
      </c>
      <c r="C70" s="29" t="s">
        <v>249</v>
      </c>
      <c r="D70" s="32">
        <f>europe!D70/europe!D$77</f>
        <v>2.654214608418031E-5</v>
      </c>
      <c r="E70" s="32">
        <f>europe!E70/europe!E$77</f>
        <v>0</v>
      </c>
      <c r="F70" s="32">
        <f>europe!F70/europe!F$77</f>
        <v>8.4384055463951974E-7</v>
      </c>
      <c r="G70" s="32">
        <f>europe!G70/europe!G$77</f>
        <v>0</v>
      </c>
      <c r="H70" s="33">
        <f>europe!H70/europe!H$77</f>
        <v>2.3055024833929593E-5</v>
      </c>
      <c r="I70" s="32">
        <f>europe!I70/europe!I$77</f>
        <v>1.1677840012748661E-3</v>
      </c>
      <c r="J70" s="32">
        <f>europe!J70/europe!J$77</f>
        <v>0</v>
      </c>
      <c r="K70" s="32">
        <f>europe!K70/europe!K$77</f>
        <v>3.5159683562847936E-4</v>
      </c>
      <c r="L70" s="32">
        <f>europe!L70/europe!L$77</f>
        <v>0</v>
      </c>
      <c r="M70" s="32">
        <f>europe!M70/europe!M$77</f>
        <v>9.4364916330422734E-5</v>
      </c>
      <c r="N70" s="32">
        <f>europe!N70/europe!N$77</f>
        <v>0</v>
      </c>
      <c r="O70" s="32">
        <f>europe!O70/europe!O$77</f>
        <v>0</v>
      </c>
      <c r="P70" s="32">
        <f>europe!P70/europe!P$77</f>
        <v>1.5334444228626339E-5</v>
      </c>
      <c r="Q70" s="32">
        <f>europe!Q70/europe!Q$77</f>
        <v>1.8235696375655346E-5</v>
      </c>
      <c r="R70" s="32">
        <f>europe!R70/europe!R$77</f>
        <v>4.2442622687423907E-3</v>
      </c>
      <c r="S70" s="32">
        <f>europe!S70/europe!S$77</f>
        <v>2.5465323727618538E-4</v>
      </c>
      <c r="T70" s="32">
        <f>europe!T70/europe!T$77</f>
        <v>0</v>
      </c>
      <c r="U70" s="32" t="s">
        <v>153</v>
      </c>
      <c r="V70" s="32">
        <f>europe!U70/europe!U$77</f>
        <v>3.1442866109724922E-4</v>
      </c>
      <c r="W70" s="32">
        <f>europe!V70/europe!V$77</f>
        <v>3.9106810973550281E-4</v>
      </c>
    </row>
    <row r="71" spans="1:24" ht="15">
      <c r="A71" s="43">
        <v>93</v>
      </c>
      <c r="B71" s="45" t="str">
        <f t="shared" si="0"/>
        <v>93</v>
      </c>
      <c r="C71" s="29" t="s">
        <v>250</v>
      </c>
      <c r="D71" s="32">
        <f>europe!D71/europe!D$77</f>
        <v>1.0104974187762931E-3</v>
      </c>
      <c r="E71" s="32">
        <f>europe!E71/europe!E$77</f>
        <v>0</v>
      </c>
      <c r="F71" s="32">
        <f>europe!F71/europe!F$77</f>
        <v>7.1726447144359187E-6</v>
      </c>
      <c r="G71" s="32">
        <f>europe!G71/europe!G$77</f>
        <v>0</v>
      </c>
      <c r="H71" s="33">
        <f>europe!H71/europe!H$77</f>
        <v>3.1904428305538928E-4</v>
      </c>
      <c r="I71" s="32">
        <f>europe!I71/europe!I$77</f>
        <v>7.6896679361926194E-4</v>
      </c>
      <c r="J71" s="32">
        <f>europe!J71/europe!J$77</f>
        <v>0</v>
      </c>
      <c r="K71" s="32">
        <f>europe!K71/europe!K$77</f>
        <v>1.0254907705830647E-4</v>
      </c>
      <c r="L71" s="32">
        <f>europe!L71/europe!L$77</f>
        <v>2.2837142328282716E-5</v>
      </c>
      <c r="M71" s="32">
        <f>europe!M71/europe!M$77</f>
        <v>1.5234583399323918E-4</v>
      </c>
      <c r="N71" s="32">
        <f>europe!N71/europe!N$77</f>
        <v>1.4279270614856993E-5</v>
      </c>
      <c r="O71" s="32">
        <f>europe!O71/europe!O$77</f>
        <v>4.2821660412752587E-4</v>
      </c>
      <c r="P71" s="32">
        <f>europe!P71/europe!P$77</f>
        <v>5.367055480019219E-5</v>
      </c>
      <c r="Q71" s="32">
        <f>europe!Q71/europe!Q$77</f>
        <v>5.6530658764531577E-4</v>
      </c>
      <c r="R71" s="32">
        <f>europe!R71/europe!R$77</f>
        <v>2.1820305653406954E-3</v>
      </c>
      <c r="S71" s="32">
        <f>europe!S71/europe!S$77</f>
        <v>1.0072290337357384E-4</v>
      </c>
      <c r="T71" s="32">
        <f>europe!T71/europe!T$77</f>
        <v>0</v>
      </c>
      <c r="U71" s="32" t="s">
        <v>156</v>
      </c>
      <c r="V71" s="32">
        <f>europe!U71/europe!U$77</f>
        <v>2.9817306170449518E-4</v>
      </c>
      <c r="W71" s="32">
        <f>europe!V71/europe!V$77</f>
        <v>3.7085033917680761E-4</v>
      </c>
    </row>
    <row r="72" spans="1:24" ht="15">
      <c r="A72" s="43">
        <v>94</v>
      </c>
      <c r="B72" s="45" t="str">
        <f t="shared" si="0"/>
        <v>94</v>
      </c>
      <c r="C72" s="29" t="s">
        <v>251</v>
      </c>
      <c r="D72" s="32">
        <f>europe!D72/europe!D$77</f>
        <v>5.4980159745802071E-4</v>
      </c>
      <c r="E72" s="32">
        <f>europe!E72/europe!E$77</f>
        <v>8.5850742489019269E-5</v>
      </c>
      <c r="F72" s="32">
        <f>europe!F72/europe!F$77</f>
        <v>1.3881177123820101E-4</v>
      </c>
      <c r="G72" s="32">
        <f>europe!G72/europe!G$77</f>
        <v>4.0180383056795518E-3</v>
      </c>
      <c r="H72" s="33">
        <f>europe!H72/europe!H$77</f>
        <v>6.3482825956860678E-4</v>
      </c>
      <c r="I72" s="32">
        <f>europe!I72/europe!I$77</f>
        <v>1.6011709880295816E-3</v>
      </c>
      <c r="J72" s="32">
        <f>europe!J72/europe!J$77</f>
        <v>1.6747635550351039E-3</v>
      </c>
      <c r="K72" s="32">
        <f>europe!K72/europe!K$77</f>
        <v>1.0254907705830648E-3</v>
      </c>
      <c r="L72" s="32">
        <f>europe!L72/europe!L$77</f>
        <v>5.592094983280807E-4</v>
      </c>
      <c r="M72" s="32">
        <f>europe!M72/europe!M$77</f>
        <v>1.1829663737916913E-4</v>
      </c>
      <c r="N72" s="32">
        <f>europe!N72/europe!N$77</f>
        <v>7.8451992672214294E-4</v>
      </c>
      <c r="O72" s="32">
        <f>europe!O72/europe!O$77</f>
        <v>1.3317191978228686E-3</v>
      </c>
      <c r="P72" s="32">
        <f>europe!P72/europe!P$77</f>
        <v>2.5046258906756357E-4</v>
      </c>
      <c r="Q72" s="32">
        <f>europe!Q72/europe!Q$77</f>
        <v>9.8563938910417137E-4</v>
      </c>
      <c r="R72" s="32">
        <f>europe!R72/europe!R$77</f>
        <v>7.0188039112496206E-4</v>
      </c>
      <c r="S72" s="32">
        <f>europe!S72/europe!S$77</f>
        <v>1.4326410015469751E-3</v>
      </c>
      <c r="T72" s="32">
        <f>europe!T72/europe!T$77</f>
        <v>5.4753959719913318E-6</v>
      </c>
      <c r="U72" s="32" t="s">
        <v>157</v>
      </c>
      <c r="V72" s="32">
        <f>europe!U72/europe!U$77</f>
        <v>1.2071500352761569E-3</v>
      </c>
      <c r="W72" s="32">
        <f>europe!V72/europe!V$77</f>
        <v>1.5000485308441524E-3</v>
      </c>
    </row>
    <row r="73" spans="1:24" ht="15">
      <c r="A73" s="43">
        <v>95</v>
      </c>
      <c r="B73" s="45" t="str">
        <f t="shared" si="0"/>
        <v>95</v>
      </c>
      <c r="C73" s="29" t="s">
        <v>252</v>
      </c>
      <c r="D73" s="32">
        <f>europe!D73/europe!D$77</f>
        <v>4.5500821858594819E-4</v>
      </c>
      <c r="E73" s="32">
        <f>europe!E73/europe!E$77</f>
        <v>3.0263585760095617E-4</v>
      </c>
      <c r="F73" s="32">
        <f>europe!F73/europe!F$77</f>
        <v>0</v>
      </c>
      <c r="G73" s="32">
        <f>europe!G73/europe!G$77</f>
        <v>3.486491275198473E-4</v>
      </c>
      <c r="H73" s="33">
        <f>europe!H73/europe!H$77</f>
        <v>5.1367293967111312E-4</v>
      </c>
      <c r="I73" s="32">
        <f>europe!I73/europe!I$77</f>
        <v>3.4063879892783094E-4</v>
      </c>
      <c r="J73" s="32">
        <f>europe!J73/europe!J$77</f>
        <v>5.5649623639749128E-4</v>
      </c>
      <c r="K73" s="32">
        <f>europe!K73/europe!K$77</f>
        <v>2.9299736302373279E-4</v>
      </c>
      <c r="L73" s="32">
        <f>europe!L73/europe!L$77</f>
        <v>2.3948950573212269E-4</v>
      </c>
      <c r="M73" s="32">
        <f>europe!M73/europe!M$77</f>
        <v>4.7454851738123934E-4</v>
      </c>
      <c r="N73" s="32">
        <f>europe!N73/europe!N$77</f>
        <v>1.1179828934338033E-3</v>
      </c>
      <c r="O73" s="32">
        <f>europe!O73/europe!O$77</f>
        <v>9.1440891471199562E-4</v>
      </c>
      <c r="P73" s="32">
        <f>europe!P73/europe!P$77</f>
        <v>9.2006665371758029E-5</v>
      </c>
      <c r="Q73" s="32">
        <f>europe!Q73/europe!Q$77</f>
        <v>8.0237064052883519E-5</v>
      </c>
      <c r="R73" s="32">
        <f>europe!R73/europe!R$77</f>
        <v>0</v>
      </c>
      <c r="S73" s="32">
        <f>europe!S73/europe!S$77</f>
        <v>1.5784046135544321E-3</v>
      </c>
      <c r="T73" s="32">
        <f>europe!T73/europe!T$77</f>
        <v>0</v>
      </c>
      <c r="U73" s="32" t="s">
        <v>158</v>
      </c>
      <c r="V73" s="32">
        <f>europe!U73/europe!U$77</f>
        <v>3.4982953504985383E-4</v>
      </c>
      <c r="W73" s="32">
        <f>europe!V73/europe!V$77</f>
        <v>4.3509766102169437E-4</v>
      </c>
    </row>
    <row r="74" spans="1:24" ht="15">
      <c r="A74" s="43">
        <v>96</v>
      </c>
      <c r="B74" s="45" t="str">
        <f t="shared" si="0"/>
        <v>96</v>
      </c>
      <c r="C74" s="29" t="s">
        <v>253</v>
      </c>
      <c r="D74" s="32">
        <f>europe!D74/europe!D$77</f>
        <v>3.4125616393946114E-5</v>
      </c>
      <c r="E74" s="32">
        <f>europe!E74/europe!E$77</f>
        <v>4.5563243220429214E-5</v>
      </c>
      <c r="F74" s="32">
        <f>europe!F74/europe!F$77</f>
        <v>6.0756519934045422E-5</v>
      </c>
      <c r="G74" s="32">
        <f>europe!G74/europe!G$77</f>
        <v>1.8861346242876983E-4</v>
      </c>
      <c r="H74" s="33">
        <f>europe!H74/europe!H$77</f>
        <v>1.4151476985816327E-3</v>
      </c>
      <c r="I74" s="32">
        <f>europe!I74/europe!I$77</f>
        <v>9.7807179890169283E-5</v>
      </c>
      <c r="J74" s="32">
        <f>europe!J74/europe!J$77</f>
        <v>2.8088554112006074E-4</v>
      </c>
      <c r="K74" s="32">
        <f>europe!K74/europe!K$77</f>
        <v>1.7579841781423968E-4</v>
      </c>
      <c r="L74" s="32">
        <f>europe!L74/europe!L$77</f>
        <v>5.3787479957402718E-5</v>
      </c>
      <c r="M74" s="32">
        <f>europe!M74/europe!M$77</f>
        <v>5.5879595814633837E-4</v>
      </c>
      <c r="N74" s="32">
        <f>europe!N74/europe!N$77</f>
        <v>0</v>
      </c>
      <c r="O74" s="32">
        <f>europe!O74/europe!O$77</f>
        <v>0</v>
      </c>
      <c r="P74" s="32">
        <f>europe!P74/europe!P$77</f>
        <v>1.0989685030515544E-4</v>
      </c>
      <c r="Q74" s="32">
        <f>europe!Q74/europe!Q$77</f>
        <v>0</v>
      </c>
      <c r="R74" s="32">
        <f>europe!R74/europe!R$77</f>
        <v>2.4861787348281789E-4</v>
      </c>
      <c r="S74" s="32">
        <f>europe!S74/europe!S$77</f>
        <v>7.69651669513058E-5</v>
      </c>
      <c r="T74" s="32">
        <f>europe!T74/europe!T$77</f>
        <v>0</v>
      </c>
      <c r="U74" s="32" t="s">
        <v>159</v>
      </c>
      <c r="V74" s="32">
        <f>europe!U74/europe!U$77</f>
        <v>3.2836875530724849E-4</v>
      </c>
      <c r="W74" s="32">
        <f>europe!V74/europe!V$77</f>
        <v>4.0840598940975153E-4</v>
      </c>
    </row>
    <row r="75" spans="1:24" ht="15">
      <c r="A75" s="43" t="s">
        <v>279</v>
      </c>
      <c r="B75" s="45" t="str">
        <f t="shared" si="0"/>
        <v>97</v>
      </c>
      <c r="C75" s="29" t="s">
        <v>254</v>
      </c>
      <c r="D75" s="32">
        <f>europe!D75/europe!D$77</f>
        <v>0</v>
      </c>
      <c r="E75" s="32">
        <f>europe!E75/europe!E$77</f>
        <v>0</v>
      </c>
      <c r="F75" s="32">
        <f>europe!F75/europe!F$77</f>
        <v>1.5433843744356815E-3</v>
      </c>
      <c r="G75" s="32">
        <f>europe!G75/europe!G$77</f>
        <v>0</v>
      </c>
      <c r="H75" s="33">
        <f>europe!H75/europe!H$77</f>
        <v>0</v>
      </c>
      <c r="I75" s="32">
        <f>europe!I75/europe!I$77</f>
        <v>0</v>
      </c>
      <c r="J75" s="32">
        <f>europe!J75/europe!J$77</f>
        <v>0</v>
      </c>
      <c r="K75" s="32">
        <f>europe!K75/europe!K$77</f>
        <v>0</v>
      </c>
      <c r="L75" s="32">
        <f>europe!L75/europe!L$77</f>
        <v>0</v>
      </c>
      <c r="M75" s="32">
        <f>europe!M75/europe!M$77</f>
        <v>0</v>
      </c>
      <c r="N75" s="32">
        <f>europe!N75/europe!N$77</f>
        <v>0</v>
      </c>
      <c r="O75" s="32">
        <f>europe!O75/europe!O$77</f>
        <v>0</v>
      </c>
      <c r="P75" s="32">
        <f>europe!P75/europe!P$77</f>
        <v>0</v>
      </c>
      <c r="Q75" s="32">
        <f>europe!Q75/europe!Q$77</f>
        <v>0</v>
      </c>
      <c r="R75" s="32">
        <f>europe!R75/europe!R$77</f>
        <v>0</v>
      </c>
      <c r="S75" s="32">
        <f>europe!S75/europe!S$77</f>
        <v>0</v>
      </c>
      <c r="T75" s="32">
        <f>europe!T75/europe!T$77</f>
        <v>0</v>
      </c>
      <c r="U75" s="32" t="s">
        <v>160</v>
      </c>
      <c r="V75" s="32">
        <f>europe!U75/europe!U$77</f>
        <v>3.4431373815109641E-5</v>
      </c>
      <c r="W75" s="32">
        <f>europe!V75/europe!V$77</f>
        <v>4.2823743314248436E-5</v>
      </c>
    </row>
    <row r="76" spans="1:24" ht="15">
      <c r="A76" s="43">
        <v>99</v>
      </c>
      <c r="B76" s="45" t="str">
        <f t="shared" si="0"/>
        <v>99</v>
      </c>
      <c r="C76" s="29" t="s">
        <v>255</v>
      </c>
      <c r="D76" s="32">
        <f>europe!D76/europe!D$77</f>
        <v>0</v>
      </c>
      <c r="E76" s="32">
        <f>europe!E76/europe!E$77</f>
        <v>0</v>
      </c>
      <c r="F76" s="32">
        <f>europe!F76/europe!F$77</f>
        <v>0</v>
      </c>
      <c r="G76" s="32">
        <f>europe!G76/europe!G$77</f>
        <v>0</v>
      </c>
      <c r="H76" s="33">
        <f>europe!H76/europe!H$77</f>
        <v>0</v>
      </c>
      <c r="I76" s="32">
        <f>europe!I76/europe!I$77</f>
        <v>0</v>
      </c>
      <c r="J76" s="32">
        <f>europe!J76/europe!J$77</f>
        <v>0</v>
      </c>
      <c r="K76" s="32">
        <f>europe!K76/europe!K$77</f>
        <v>0</v>
      </c>
      <c r="L76" s="32">
        <f>europe!L76/europe!L$77</f>
        <v>0</v>
      </c>
      <c r="M76" s="32">
        <f>europe!M76/europe!M$77</f>
        <v>0</v>
      </c>
      <c r="N76" s="32">
        <f>europe!N76/europe!N$77</f>
        <v>0</v>
      </c>
      <c r="O76" s="32">
        <f>europe!O76/europe!O$77</f>
        <v>0</v>
      </c>
      <c r="P76" s="32">
        <f>europe!P76/europe!P$77</f>
        <v>0</v>
      </c>
      <c r="Q76" s="32">
        <f>europe!Q76/europe!Q$77</f>
        <v>0</v>
      </c>
      <c r="R76" s="32">
        <f>europe!R76/europe!R$77</f>
        <v>0</v>
      </c>
      <c r="S76" s="32">
        <f>europe!S76/europe!S$77</f>
        <v>0</v>
      </c>
      <c r="T76" s="32">
        <f>europe!T76/europe!T$77</f>
        <v>0</v>
      </c>
      <c r="U76" s="32" t="s">
        <v>162</v>
      </c>
      <c r="V76" s="32">
        <f>europe!U76/europe!U$77</f>
        <v>0</v>
      </c>
      <c r="W76" s="32">
        <f>europe!V76/europe!V$77</f>
        <v>0</v>
      </c>
    </row>
    <row r="77" spans="1:24">
      <c r="C77" s="29" t="s">
        <v>256</v>
      </c>
      <c r="D77" s="37">
        <f>SUM(D12:D76)</f>
        <v>0.99970993226065141</v>
      </c>
      <c r="E77" s="37">
        <f t="shared" ref="E77:W77" si="1">SUM(E12:E76)</f>
        <v>1.0000014388392595</v>
      </c>
      <c r="F77" s="37">
        <f t="shared" si="1"/>
        <v>1.0000000000000002</v>
      </c>
      <c r="G77" s="37">
        <f t="shared" si="1"/>
        <v>0.99999999999999978</v>
      </c>
      <c r="H77" s="38">
        <f t="shared" si="1"/>
        <v>1.0000002328790385</v>
      </c>
      <c r="I77" s="37">
        <f t="shared" si="1"/>
        <v>1.000000843165344</v>
      </c>
      <c r="J77" s="37">
        <f t="shared" si="1"/>
        <v>0.99999604386561836</v>
      </c>
      <c r="K77" s="37">
        <f t="shared" si="1"/>
        <v>1</v>
      </c>
      <c r="L77" s="37">
        <f t="shared" si="1"/>
        <v>1.0000006009774294</v>
      </c>
      <c r="M77" s="37">
        <f t="shared" si="1"/>
        <v>1.0000007782673512</v>
      </c>
      <c r="N77" s="37">
        <f t="shared" si="1"/>
        <v>1.0000050397425702</v>
      </c>
      <c r="O77" s="37">
        <f t="shared" si="1"/>
        <v>1.0000005740168953</v>
      </c>
      <c r="P77" s="37">
        <f t="shared" si="1"/>
        <v>1.000005111481409</v>
      </c>
      <c r="Q77" s="37">
        <f t="shared" si="1"/>
        <v>0.99999908821518113</v>
      </c>
      <c r="R77" s="37">
        <f t="shared" si="1"/>
        <v>1.0000002818796756</v>
      </c>
      <c r="S77" s="37">
        <f t="shared" si="1"/>
        <v>1.0000022272877895</v>
      </c>
      <c r="T77" s="37">
        <f t="shared" si="1"/>
        <v>1</v>
      </c>
      <c r="U77" s="37"/>
      <c r="V77" s="37">
        <f t="shared" si="1"/>
        <v>1.0000003482670397</v>
      </c>
      <c r="W77" s="37">
        <f t="shared" si="1"/>
        <v>1.00000043315432</v>
      </c>
    </row>
    <row r="78" spans="1:24">
      <c r="W78" s="9" t="s">
        <v>264</v>
      </c>
    </row>
    <row r="79" spans="1:24">
      <c r="C79" s="26" t="s">
        <v>257</v>
      </c>
      <c r="D79" s="39">
        <f>SUM(D39:D75)</f>
        <v>0.16355270417071907</v>
      </c>
      <c r="E79" s="39">
        <f t="shared" ref="E79:V79" si="2">SUM(E39:E75)</f>
        <v>0.25117768993397649</v>
      </c>
      <c r="F79" s="39">
        <f t="shared" si="2"/>
        <v>0.23241562860214438</v>
      </c>
      <c r="G79" s="39">
        <f t="shared" si="2"/>
        <v>0.29825503969456041</v>
      </c>
      <c r="H79" s="40">
        <f t="shared" si="2"/>
        <v>0.25273180211872193</v>
      </c>
      <c r="I79" s="39">
        <f t="shared" si="2"/>
        <v>0.33528048316746867</v>
      </c>
      <c r="J79" s="39">
        <f t="shared" si="2"/>
        <v>0.22112813128036335</v>
      </c>
      <c r="K79" s="39">
        <f t="shared" si="2"/>
        <v>0.14769997070026372</v>
      </c>
      <c r="L79" s="39">
        <f t="shared" si="2"/>
        <v>0.20880840599150458</v>
      </c>
      <c r="M79" s="39">
        <f t="shared" si="2"/>
        <v>9.8064604751088705E-2</v>
      </c>
      <c r="N79" s="39">
        <f t="shared" si="2"/>
        <v>0.13093755170985871</v>
      </c>
      <c r="O79" s="39">
        <f t="shared" si="2"/>
        <v>0.16546324024501344</v>
      </c>
      <c r="P79" s="39">
        <f t="shared" si="2"/>
        <v>0.11396047802574141</v>
      </c>
      <c r="Q79" s="39">
        <f t="shared" si="2"/>
        <v>0.21264144062001367</v>
      </c>
      <c r="R79" s="39">
        <f t="shared" si="2"/>
        <v>0.45366645121663496</v>
      </c>
      <c r="S79" s="39">
        <f t="shared" si="2"/>
        <v>0.22719795564678086</v>
      </c>
      <c r="T79" s="39">
        <f t="shared" si="2"/>
        <v>0.14081474468420702</v>
      </c>
      <c r="U79" s="39"/>
      <c r="V79" s="39">
        <f t="shared" si="2"/>
        <v>0.22838587216161776</v>
      </c>
      <c r="W79" s="39">
        <f t="shared" ref="W79" si="3">SUM(W39:W75)</f>
        <v>0.24973062776716098</v>
      </c>
    </row>
    <row r="80" spans="1:24">
      <c r="C80" s="26" t="s">
        <v>280</v>
      </c>
      <c r="D80" s="39">
        <f>D38</f>
        <v>0.47070410625958597</v>
      </c>
      <c r="E80" s="39">
        <f t="shared" ref="E80:V80" si="4">E38</f>
        <v>0.43165273710392355</v>
      </c>
      <c r="F80" s="39">
        <f t="shared" si="4"/>
        <v>0.1343081941980899</v>
      </c>
      <c r="G80" s="39">
        <f t="shared" si="4"/>
        <v>0.14411211641451524</v>
      </c>
      <c r="H80" s="40">
        <f t="shared" si="4"/>
        <v>0.27663089702851584</v>
      </c>
      <c r="I80" s="39">
        <f t="shared" si="4"/>
        <v>0.33473579835532169</v>
      </c>
      <c r="J80" s="39">
        <f t="shared" si="4"/>
        <v>0.13105354496014854</v>
      </c>
      <c r="K80" s="39">
        <f t="shared" si="4"/>
        <v>0.40984471139759743</v>
      </c>
      <c r="L80" s="39">
        <f t="shared" si="4"/>
        <v>0.39457593830606091</v>
      </c>
      <c r="M80" s="39">
        <f t="shared" si="4"/>
        <v>0.35036701142613214</v>
      </c>
      <c r="N80" s="39">
        <f t="shared" si="4"/>
        <v>0.34407582460687908</v>
      </c>
      <c r="O80" s="39">
        <f t="shared" si="4"/>
        <v>3.631517890097577E-2</v>
      </c>
      <c r="P80" s="39">
        <f t="shared" si="4"/>
        <v>0.51468017460820492</v>
      </c>
      <c r="Q80" s="39">
        <f t="shared" si="4"/>
        <v>0.17760155003419192</v>
      </c>
      <c r="R80" s="39">
        <f t="shared" si="4"/>
        <v>0.11772873760469366</v>
      </c>
      <c r="S80" s="39">
        <f t="shared" si="4"/>
        <v>0.33408747648045967</v>
      </c>
      <c r="T80" s="39">
        <f t="shared" si="4"/>
        <v>0.54044305175132945</v>
      </c>
      <c r="U80" s="39"/>
      <c r="V80" s="39">
        <f t="shared" si="4"/>
        <v>0.32980495210316346</v>
      </c>
      <c r="W80" s="39">
        <f t="shared" ref="W80" si="5">W38</f>
        <v>0.27846361520686808</v>
      </c>
      <c r="X80" s="35" t="s">
        <v>263</v>
      </c>
    </row>
    <row r="81" spans="3:23">
      <c r="C81" s="9" t="s">
        <v>281</v>
      </c>
      <c r="D81" s="39">
        <f>1-D79-D80</f>
        <v>0.36574318956969493</v>
      </c>
      <c r="E81" s="39">
        <f t="shared" ref="E81:V81" si="6">1-E79-E80</f>
        <v>0.31716957296209997</v>
      </c>
      <c r="F81" s="39">
        <f t="shared" si="6"/>
        <v>0.6332761771997657</v>
      </c>
      <c r="G81" s="39">
        <f t="shared" si="6"/>
        <v>0.55763284389092427</v>
      </c>
      <c r="H81" s="40">
        <f t="shared" si="6"/>
        <v>0.47063730085276223</v>
      </c>
      <c r="I81" s="39">
        <f t="shared" si="6"/>
        <v>0.32998371847720959</v>
      </c>
      <c r="J81" s="39">
        <f t="shared" si="6"/>
        <v>0.64781832375948811</v>
      </c>
      <c r="K81" s="39">
        <f t="shared" si="6"/>
        <v>0.44245531790213882</v>
      </c>
      <c r="L81" s="39">
        <f t="shared" si="6"/>
        <v>0.39661565570243457</v>
      </c>
      <c r="M81" s="39">
        <f t="shared" si="6"/>
        <v>0.55156838382277917</v>
      </c>
      <c r="N81" s="39">
        <f t="shared" si="6"/>
        <v>0.5249866236832621</v>
      </c>
      <c r="O81" s="39">
        <f t="shared" si="6"/>
        <v>0.79822158085401074</v>
      </c>
      <c r="P81" s="39">
        <f t="shared" si="6"/>
        <v>0.37135934736605369</v>
      </c>
      <c r="Q81" s="39">
        <f t="shared" si="6"/>
        <v>0.60975700934579447</v>
      </c>
      <c r="R81" s="39">
        <f t="shared" si="6"/>
        <v>0.42860481117867139</v>
      </c>
      <c r="S81" s="39">
        <f t="shared" si="6"/>
        <v>0.43871456787275942</v>
      </c>
      <c r="T81" s="39">
        <f t="shared" si="6"/>
        <v>0.31874220356446359</v>
      </c>
      <c r="U81" s="39"/>
      <c r="V81" s="39">
        <f t="shared" si="6"/>
        <v>0.44180917573521877</v>
      </c>
      <c r="W81" s="39">
        <f t="shared" ref="W81" si="7">1-W79-W80</f>
        <v>0.471805757025971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point de départ 3 sources</vt:lpstr>
      <vt:lpstr>proposé intermlédiaire</vt:lpstr>
      <vt:lpstr>proposé final</vt:lpstr>
      <vt:lpstr>proposé final (RAS)</vt:lpstr>
      <vt:lpstr>proposé final (RAS) (2)</vt:lpstr>
      <vt:lpstr>écart proposé - actuel</vt:lpstr>
      <vt:lpstr>TEI actuel</vt:lpstr>
      <vt:lpstr>europe</vt:lpstr>
      <vt:lpstr>europe ratio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2021-05-28T16:42:09Z</dcterms:created>
  <dcterms:modified xsi:type="dcterms:W3CDTF">2023-05-29T17:44:36Z</dcterms:modified>
</cp:coreProperties>
</file>