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570" windowHeight="9405" firstSheet="13" activeTab="19"/>
  </bookViews>
  <sheets>
    <sheet name="Sommaire" sheetId="1" r:id="rId1"/>
    <sheet name="Structure" sheetId="2" r:id="rId2"/>
    <sheet name="Belgique" sheetId="3" r:id="rId3"/>
    <sheet name="Tchéquie" sheetId="4" r:id="rId4"/>
    <sheet name="Danemark" sheetId="5" r:id="rId5"/>
    <sheet name="Allemagne" sheetId="6" r:id="rId6"/>
    <sheet name="Espagne" sheetId="7" r:id="rId7"/>
    <sheet name="france" sheetId="8" r:id="rId8"/>
    <sheet name="Italie" sheetId="9" r:id="rId9"/>
    <sheet name="Pays Bas" sheetId="10" r:id="rId10"/>
    <sheet name="Autriche" sheetId="11" r:id="rId11"/>
    <sheet name="Finlande" sheetId="12" r:id="rId12"/>
    <sheet name="R.U." sheetId="13" r:id="rId13"/>
    <sheet name="TotalSNF" sheetId="18" r:id="rId14"/>
    <sheet name="TotalSNFHF" sheetId="20" r:id="rId15"/>
    <sheet name="Total (ratio)" sheetId="15" r:id="rId16"/>
    <sheet name="TotalSNF (ratio)HF colonne" sheetId="16" r:id="rId17"/>
    <sheet name="TotalSNF (ratio)HF ligne" sheetId="21" r:id="rId18"/>
    <sheet name="Feuil1" sheetId="22" r:id="rId19"/>
    <sheet name="Feuil2" sheetId="23" r:id="rId20"/>
    <sheet name="États-Unis" sheetId="24" r:id="rId2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3"/>
  <c r="I18"/>
  <c r="G18"/>
  <c r="H18"/>
  <c r="E18"/>
  <c r="F18" l="1"/>
  <c r="C68" i="24" l="1"/>
  <c r="K11" i="18"/>
  <c r="K11" i="20" s="1"/>
  <c r="J11" i="18"/>
  <c r="J11" i="20" s="1"/>
  <c r="I11" i="18"/>
  <c r="I11" i="20" s="1"/>
  <c r="H11" i="18"/>
  <c r="H11" i="20" s="1"/>
  <c r="G11" i="18"/>
  <c r="G11" i="20" s="1"/>
  <c r="F11" i="18"/>
  <c r="F11" i="20" s="1"/>
  <c r="E11" i="18"/>
  <c r="E11" i="20" s="1"/>
  <c r="D11" i="18"/>
  <c r="D11" i="20" s="1"/>
  <c r="C11" i="18"/>
  <c r="C11" i="20" s="1"/>
  <c r="B11" i="18"/>
  <c r="B11" i="20" s="1"/>
  <c r="G15" i="23"/>
  <c r="H15"/>
  <c r="I15"/>
  <c r="F15"/>
  <c r="E15"/>
  <c r="D15"/>
  <c r="I14"/>
  <c r="H14"/>
  <c r="G14"/>
  <c r="F14"/>
  <c r="E14"/>
  <c r="D14"/>
  <c r="I13"/>
  <c r="H13"/>
  <c r="G13"/>
  <c r="F13"/>
  <c r="E13"/>
  <c r="D13"/>
  <c r="G12"/>
  <c r="H12"/>
  <c r="I12"/>
  <c r="F12"/>
  <c r="E12"/>
  <c r="D12"/>
  <c r="I11"/>
  <c r="H11"/>
  <c r="G11"/>
  <c r="F11"/>
  <c r="E11"/>
  <c r="D11"/>
  <c r="D10"/>
  <c r="H10"/>
  <c r="E10"/>
  <c r="I9"/>
  <c r="H9"/>
  <c r="G9"/>
  <c r="F9"/>
  <c r="F10" s="1"/>
  <c r="E9"/>
  <c r="D9"/>
  <c r="I8"/>
  <c r="H8"/>
  <c r="G8"/>
  <c r="F8"/>
  <c r="E8"/>
  <c r="D8"/>
  <c r="I7"/>
  <c r="H7"/>
  <c r="G7"/>
  <c r="F7"/>
  <c r="E7"/>
  <c r="D7"/>
  <c r="I6"/>
  <c r="H6"/>
  <c r="G6"/>
  <c r="F6"/>
  <c r="E6"/>
  <c r="D6"/>
  <c r="I5"/>
  <c r="H5"/>
  <c r="G5"/>
  <c r="F5"/>
  <c r="E5"/>
  <c r="D5"/>
  <c r="G4"/>
  <c r="H4"/>
  <c r="I4"/>
  <c r="F4"/>
  <c r="E4"/>
  <c r="D4"/>
  <c r="B39" i="3"/>
  <c r="C15" i="23" l="1"/>
  <c r="C17"/>
  <c r="C4"/>
  <c r="C16"/>
  <c r="I16"/>
  <c r="H16"/>
  <c r="C11"/>
  <c r="C13"/>
  <c r="F16"/>
  <c r="G10"/>
  <c r="I10" s="1"/>
  <c r="C6"/>
  <c r="C8"/>
  <c r="C14"/>
  <c r="E16"/>
  <c r="G16"/>
  <c r="D16"/>
  <c r="C5"/>
  <c r="C7"/>
  <c r="C9"/>
  <c r="C12"/>
  <c r="C10" l="1"/>
  <c r="D40" i="20"/>
  <c r="C40"/>
  <c r="J41"/>
  <c r="K41"/>
  <c r="D41"/>
  <c r="C41"/>
  <c r="D40" i="18" l="1"/>
  <c r="C40" l="1"/>
  <c r="D14" i="22" l="1"/>
  <c r="C14"/>
  <c r="D13"/>
  <c r="C13"/>
  <c r="D12"/>
  <c r="C12"/>
  <c r="D11"/>
  <c r="C11"/>
  <c r="D10"/>
  <c r="C10"/>
  <c r="D8"/>
  <c r="C8"/>
  <c r="D7"/>
  <c r="C7"/>
  <c r="D6"/>
  <c r="C6"/>
  <c r="D5"/>
  <c r="C5"/>
  <c r="D4"/>
  <c r="C4"/>
  <c r="D3"/>
  <c r="C3"/>
  <c r="C4" i="5"/>
  <c r="C4" i="7"/>
  <c r="C3" i="6"/>
  <c r="J3" i="9"/>
  <c r="J3" i="7"/>
  <c r="J3" i="6"/>
  <c r="C9" i="7"/>
  <c r="C9" i="3"/>
  <c r="C9" i="5"/>
  <c r="C9" i="6"/>
  <c r="C9" i="9"/>
  <c r="C9" i="10"/>
  <c r="D7"/>
  <c r="D7" i="9"/>
  <c r="D7" i="7"/>
  <c r="D7" i="3"/>
  <c r="D7" i="5"/>
  <c r="D7" i="6"/>
  <c r="K8" i="5"/>
  <c r="K8" i="6"/>
  <c r="K8" i="10"/>
  <c r="J8"/>
  <c r="J8" i="3"/>
  <c r="J8" i="5"/>
  <c r="J8" i="6"/>
  <c r="C12" i="13" l="1"/>
  <c r="C12" i="18"/>
  <c r="C12" i="20" s="1"/>
  <c r="D12" i="18"/>
  <c r="D12" i="20" s="1"/>
  <c r="E12" i="18"/>
  <c r="F12"/>
  <c r="F12" i="20" s="1"/>
  <c r="G12" i="18"/>
  <c r="G12" i="20" s="1"/>
  <c r="H12" i="18"/>
  <c r="I12"/>
  <c r="J12" i="3"/>
  <c r="J12" i="5"/>
  <c r="J12" i="18"/>
  <c r="J12" i="20" s="1"/>
  <c r="K12" i="5"/>
  <c r="K12" i="18"/>
  <c r="K12" i="20" s="1"/>
  <c r="C13" i="13"/>
  <c r="C13" i="18"/>
  <c r="C13" i="20" s="1"/>
  <c r="D13" i="18"/>
  <c r="E13"/>
  <c r="E13" i="20" s="1"/>
  <c r="F13" i="18"/>
  <c r="F13" i="20" s="1"/>
  <c r="G13" i="18"/>
  <c r="G13" i="20" s="1"/>
  <c r="H13" i="18"/>
  <c r="I13"/>
  <c r="I13" i="20" s="1"/>
  <c r="J13" i="3"/>
  <c r="J13" i="5"/>
  <c r="J13" i="18"/>
  <c r="J13" i="20" s="1"/>
  <c r="K13" i="5"/>
  <c r="K13" i="18"/>
  <c r="C14" i="13"/>
  <c r="C14" i="18"/>
  <c r="C14" i="20" s="1"/>
  <c r="D14" i="18"/>
  <c r="D14" i="20" s="1"/>
  <c r="E14" i="18"/>
  <c r="E14" i="20" s="1"/>
  <c r="F14" i="18"/>
  <c r="F14" i="20" s="1"/>
  <c r="G14" i="18"/>
  <c r="H14"/>
  <c r="I14"/>
  <c r="I14" i="20" s="1"/>
  <c r="J14" i="3"/>
  <c r="J14" i="5"/>
  <c r="J14" i="18"/>
  <c r="K14" i="5"/>
  <c r="K14" i="18"/>
  <c r="C15" i="13"/>
  <c r="C15" i="18"/>
  <c r="C15" i="20" s="1"/>
  <c r="D15" i="18"/>
  <c r="D15" i="20" s="1"/>
  <c r="E15" i="18"/>
  <c r="F15"/>
  <c r="F15" i="20" s="1"/>
  <c r="G15" i="18"/>
  <c r="G15" i="20" s="1"/>
  <c r="H15" i="18"/>
  <c r="H15" i="20" s="1"/>
  <c r="I15" i="18"/>
  <c r="I15" i="20" s="1"/>
  <c r="J15" i="3"/>
  <c r="J15" i="5"/>
  <c r="J15" i="18"/>
  <c r="K15" i="5"/>
  <c r="K15" i="18"/>
  <c r="C16" i="13"/>
  <c r="C16" i="18"/>
  <c r="C16" i="20" s="1"/>
  <c r="D16" i="18"/>
  <c r="E16"/>
  <c r="F16"/>
  <c r="F16" i="20" s="1"/>
  <c r="G16" i="18"/>
  <c r="G16" i="20" s="1"/>
  <c r="H16" i="18"/>
  <c r="H16" i="20" s="1"/>
  <c r="I16" i="18"/>
  <c r="I16" i="20" s="1"/>
  <c r="J16" i="3"/>
  <c r="J16" i="5"/>
  <c r="J16" i="18"/>
  <c r="J16" i="20" s="1"/>
  <c r="K16" i="5"/>
  <c r="K16" i="18"/>
  <c r="C17" i="13"/>
  <c r="C17" i="18"/>
  <c r="D17"/>
  <c r="E17"/>
  <c r="E17" i="20" s="1"/>
  <c r="F17" i="18"/>
  <c r="F17" i="20" s="1"/>
  <c r="G17" i="18"/>
  <c r="G17" i="20" s="1"/>
  <c r="H17" i="18"/>
  <c r="I17"/>
  <c r="I17" i="20" s="1"/>
  <c r="J17" i="3"/>
  <c r="J17" i="5"/>
  <c r="J17" i="18"/>
  <c r="J17" i="20" s="1"/>
  <c r="K17" i="5"/>
  <c r="K17" i="18"/>
  <c r="C18" i="13"/>
  <c r="C18" i="18"/>
  <c r="C18" i="20" s="1"/>
  <c r="D18" i="18"/>
  <c r="D18" i="20" s="1"/>
  <c r="E18" i="18"/>
  <c r="E18" i="20" s="1"/>
  <c r="F18" i="18"/>
  <c r="F18" i="20" s="1"/>
  <c r="G18" i="18"/>
  <c r="H18"/>
  <c r="H18" i="20" s="1"/>
  <c r="I18" i="18"/>
  <c r="I18" i="20" s="1"/>
  <c r="J18" i="3"/>
  <c r="J18" i="5"/>
  <c r="J18" i="18"/>
  <c r="J18" i="20" s="1"/>
  <c r="K18" i="5"/>
  <c r="K18" i="18"/>
  <c r="C19" i="13"/>
  <c r="C19" i="18"/>
  <c r="C19" i="20" s="1"/>
  <c r="D19" i="18"/>
  <c r="D19" i="20" s="1"/>
  <c r="E19" i="18"/>
  <c r="E19" i="20" s="1"/>
  <c r="F19" i="18"/>
  <c r="F19" i="20" s="1"/>
  <c r="G19" i="18"/>
  <c r="G19" i="20" s="1"/>
  <c r="H19" i="18"/>
  <c r="H19" i="20" s="1"/>
  <c r="I19" i="18"/>
  <c r="I19" i="20" s="1"/>
  <c r="J19" i="3"/>
  <c r="J19" i="5"/>
  <c r="J19" i="18"/>
  <c r="J19" i="20" s="1"/>
  <c r="K19" i="5"/>
  <c r="K19" i="18"/>
  <c r="K19" i="20" s="1"/>
  <c r="C20" i="5"/>
  <c r="C21" i="13"/>
  <c r="C22"/>
  <c r="C23"/>
  <c r="C20"/>
  <c r="C20" i="18"/>
  <c r="C20" i="20" s="1"/>
  <c r="D20" i="5"/>
  <c r="D20" i="13"/>
  <c r="D20" i="18"/>
  <c r="D20" i="20" s="1"/>
  <c r="E20" i="5"/>
  <c r="E20" i="13"/>
  <c r="E20" i="18"/>
  <c r="E20" i="20" s="1"/>
  <c r="F20" i="5"/>
  <c r="F20" i="13"/>
  <c r="F20" i="18"/>
  <c r="F20" i="20" s="1"/>
  <c r="G20" i="5"/>
  <c r="G20" i="13"/>
  <c r="G20" i="18"/>
  <c r="G20" i="20" s="1"/>
  <c r="H20" i="5"/>
  <c r="H20" i="13"/>
  <c r="H20" i="18"/>
  <c r="H20" i="20" s="1"/>
  <c r="I20" i="5"/>
  <c r="I20" i="13"/>
  <c r="I20" i="18"/>
  <c r="J20" i="3"/>
  <c r="J20" i="5"/>
  <c r="J20" i="13"/>
  <c r="J20" i="18"/>
  <c r="J20" i="20" s="1"/>
  <c r="K20" i="5"/>
  <c r="K20" i="13"/>
  <c r="K20" i="18"/>
  <c r="K20" i="20" s="1"/>
  <c r="C21" i="18"/>
  <c r="D21"/>
  <c r="D21" i="20" s="1"/>
  <c r="E21" i="18"/>
  <c r="E21" i="20" s="1"/>
  <c r="F21" i="18"/>
  <c r="F21" i="20" s="1"/>
  <c r="G21" i="18"/>
  <c r="G21" i="20" s="1"/>
  <c r="H21" i="18"/>
  <c r="H21" i="20" s="1"/>
  <c r="I21" i="18"/>
  <c r="I21" i="20" s="1"/>
  <c r="J21" i="3"/>
  <c r="J21" i="5"/>
  <c r="J21" i="18"/>
  <c r="J21" i="20" s="1"/>
  <c r="K21" i="5"/>
  <c r="K21" i="18"/>
  <c r="K21" i="20" s="1"/>
  <c r="C22" i="18"/>
  <c r="C22" i="20" s="1"/>
  <c r="D22" i="18"/>
  <c r="D22" i="20" s="1"/>
  <c r="E22" i="18"/>
  <c r="E22" i="20" s="1"/>
  <c r="F22" i="18"/>
  <c r="F22" i="20" s="1"/>
  <c r="G22" i="18"/>
  <c r="H22"/>
  <c r="H22" i="20" s="1"/>
  <c r="I22" i="18"/>
  <c r="I22" i="20" s="1"/>
  <c r="J22" i="3"/>
  <c r="J22" i="5"/>
  <c r="J22" i="18"/>
  <c r="J22" i="20" s="1"/>
  <c r="K22" i="5"/>
  <c r="K22" i="18"/>
  <c r="K22" i="20" s="1"/>
  <c r="C23" i="18"/>
  <c r="C23" i="20" s="1"/>
  <c r="D23" i="18"/>
  <c r="D23" i="20" s="1"/>
  <c r="E23" i="18"/>
  <c r="F23"/>
  <c r="F23" i="20" s="1"/>
  <c r="G23" i="18"/>
  <c r="G23" i="20" s="1"/>
  <c r="H23" i="18"/>
  <c r="H23" i="20" s="1"/>
  <c r="I23" i="18"/>
  <c r="I23" i="20" s="1"/>
  <c r="J23" i="3"/>
  <c r="J23" i="5"/>
  <c r="J23" i="18"/>
  <c r="J23" i="20" s="1"/>
  <c r="K23" i="5"/>
  <c r="K23" i="18"/>
  <c r="K23" i="20" s="1"/>
  <c r="C24" i="13"/>
  <c r="C24" i="18"/>
  <c r="C24" i="20" s="1"/>
  <c r="D24" i="18"/>
  <c r="D24" i="20" s="1"/>
  <c r="E24" i="18"/>
  <c r="E24" i="20" s="1"/>
  <c r="F24" i="18"/>
  <c r="F24" i="20" s="1"/>
  <c r="G24" i="18"/>
  <c r="G24" i="20" s="1"/>
  <c r="H24" i="18"/>
  <c r="I24"/>
  <c r="J24" i="3"/>
  <c r="J24" i="5"/>
  <c r="J24" i="18"/>
  <c r="J24" i="20" s="1"/>
  <c r="K24" i="5"/>
  <c r="K24" i="18"/>
  <c r="K24" i="20" s="1"/>
  <c r="C27" i="13"/>
  <c r="C27" i="18"/>
  <c r="C27" i="20" s="1"/>
  <c r="D27" i="18"/>
  <c r="D27" i="20" s="1"/>
  <c r="E27" i="18"/>
  <c r="E27" i="20" s="1"/>
  <c r="F27" i="18"/>
  <c r="F27" i="20" s="1"/>
  <c r="G27" i="18"/>
  <c r="G27" i="20" s="1"/>
  <c r="H27" i="18"/>
  <c r="H27" i="20" s="1"/>
  <c r="I27" i="18"/>
  <c r="I27" i="20" s="1"/>
  <c r="J27" i="3"/>
  <c r="J27" i="5"/>
  <c r="J27" i="18"/>
  <c r="J27" i="20" s="1"/>
  <c r="K27" i="5"/>
  <c r="K27" i="18"/>
  <c r="K27" i="20" s="1"/>
  <c r="C28" i="13"/>
  <c r="C28" i="18"/>
  <c r="C28" i="20" s="1"/>
  <c r="D28" i="18"/>
  <c r="D28" i="20" s="1"/>
  <c r="E28" i="18"/>
  <c r="E28" i="20" s="1"/>
  <c r="F28" i="18"/>
  <c r="F28" i="20" s="1"/>
  <c r="G28" i="18"/>
  <c r="G28" i="20" s="1"/>
  <c r="H28" i="18"/>
  <c r="H28" i="20" s="1"/>
  <c r="I28" i="18"/>
  <c r="I28" i="20" s="1"/>
  <c r="J28" i="3"/>
  <c r="J28" i="5"/>
  <c r="J28" i="18"/>
  <c r="K28" i="5"/>
  <c r="K28" i="18"/>
  <c r="K28" i="20" s="1"/>
  <c r="C29" i="18"/>
  <c r="C29" i="20" s="1"/>
  <c r="D29" i="18"/>
  <c r="D29" i="20" s="1"/>
  <c r="E29" i="18"/>
  <c r="E29" i="20" s="1"/>
  <c r="F29" i="18"/>
  <c r="F29" i="20" s="1"/>
  <c r="G29" i="18"/>
  <c r="G29" i="20" s="1"/>
  <c r="H29" i="18"/>
  <c r="I29"/>
  <c r="I29" i="20" s="1"/>
  <c r="J29" i="18"/>
  <c r="J29" i="20" s="1"/>
  <c r="K29" i="18"/>
  <c r="K29" i="20" s="1"/>
  <c r="C30" i="13"/>
  <c r="C30" i="18"/>
  <c r="C30" i="20" s="1"/>
  <c r="D30" i="18"/>
  <c r="E30"/>
  <c r="E30" i="20" s="1"/>
  <c r="F30" i="18"/>
  <c r="F30" i="20" s="1"/>
  <c r="G30" i="18"/>
  <c r="H30"/>
  <c r="H30" i="20" s="1"/>
  <c r="I30" i="18"/>
  <c r="I30" i="20" s="1"/>
  <c r="J30" i="3"/>
  <c r="J30" i="5"/>
  <c r="J30" i="18"/>
  <c r="J30" i="20" s="1"/>
  <c r="K30" i="5"/>
  <c r="K30" i="18"/>
  <c r="E12" i="20"/>
  <c r="H12"/>
  <c r="I12"/>
  <c r="D13"/>
  <c r="H13"/>
  <c r="K13"/>
  <c r="G14"/>
  <c r="E15"/>
  <c r="J15"/>
  <c r="D16"/>
  <c r="E16"/>
  <c r="C17"/>
  <c r="D17"/>
  <c r="H17"/>
  <c r="K17"/>
  <c r="G18"/>
  <c r="K18"/>
  <c r="I20"/>
  <c r="C21"/>
  <c r="G22"/>
  <c r="E23"/>
  <c r="H24"/>
  <c r="I24"/>
  <c r="C25"/>
  <c r="D25"/>
  <c r="E25"/>
  <c r="F25"/>
  <c r="G25"/>
  <c r="H25"/>
  <c r="B25"/>
  <c r="I25"/>
  <c r="J25"/>
  <c r="K25"/>
  <c r="C26"/>
  <c r="D26"/>
  <c r="E26"/>
  <c r="F26"/>
  <c r="G26"/>
  <c r="H26"/>
  <c r="I26"/>
  <c r="J26"/>
  <c r="K26"/>
  <c r="J28"/>
  <c r="D30"/>
  <c r="B26"/>
  <c r="B26" i="21" s="1"/>
  <c r="B30" i="18"/>
  <c r="B30" i="20" s="1"/>
  <c r="B29" i="18"/>
  <c r="B29" i="20" s="1"/>
  <c r="B29" i="21" s="1"/>
  <c r="B28" i="18"/>
  <c r="B28" i="20" s="1"/>
  <c r="B27" i="18"/>
  <c r="B27" i="20" s="1"/>
  <c r="B13" i="18"/>
  <c r="B13" i="20" s="1"/>
  <c r="B14" i="18"/>
  <c r="B14" i="20" s="1"/>
  <c r="B15" i="18"/>
  <c r="B15" i="20" s="1"/>
  <c r="B16" i="18"/>
  <c r="B16" i="20" s="1"/>
  <c r="B17" i="18"/>
  <c r="B17" i="20" s="1"/>
  <c r="B18" i="18"/>
  <c r="B18" i="20" s="1"/>
  <c r="B19" i="18"/>
  <c r="B19" i="20" s="1"/>
  <c r="B20" i="5"/>
  <c r="B20" i="13"/>
  <c r="B20" i="18"/>
  <c r="B20" i="20" s="1"/>
  <c r="B21" i="18"/>
  <c r="B21" i="20" s="1"/>
  <c r="B22" i="18"/>
  <c r="B22" i="20" s="1"/>
  <c r="B23" i="18"/>
  <c r="B23" i="20" s="1"/>
  <c r="B24" i="18"/>
  <c r="B24" i="20" s="1"/>
  <c r="B12" i="18"/>
  <c r="B12" i="20" s="1"/>
  <c r="B33" i="3"/>
  <c r="B33" i="4"/>
  <c r="B33" i="5"/>
  <c r="B33" i="6"/>
  <c r="B33" i="7"/>
  <c r="B33" i="8"/>
  <c r="B33" i="9"/>
  <c r="D33" i="10"/>
  <c r="D33" i="11"/>
  <c r="D33" i="12"/>
  <c r="B33" i="13"/>
  <c r="B11" i="15"/>
  <c r="K34" i="13"/>
  <c r="J34"/>
  <c r="I34"/>
  <c r="H34"/>
  <c r="G34"/>
  <c r="F34"/>
  <c r="E34"/>
  <c r="D34"/>
  <c r="C34"/>
  <c r="B34"/>
  <c r="K34" i="12"/>
  <c r="J34"/>
  <c r="I34"/>
  <c r="H34"/>
  <c r="G34"/>
  <c r="F34"/>
  <c r="E34"/>
  <c r="D34"/>
  <c r="C34"/>
  <c r="B34"/>
  <c r="K34" i="11"/>
  <c r="J34"/>
  <c r="I34"/>
  <c r="H34"/>
  <c r="G34"/>
  <c r="F34"/>
  <c r="E34"/>
  <c r="D34"/>
  <c r="C34"/>
  <c r="B34"/>
  <c r="K34" i="10"/>
  <c r="J34"/>
  <c r="I34"/>
  <c r="H34"/>
  <c r="G34"/>
  <c r="F34"/>
  <c r="E34"/>
  <c r="D34"/>
  <c r="C34"/>
  <c r="B34"/>
  <c r="K34" i="9"/>
  <c r="J34"/>
  <c r="I34"/>
  <c r="H34"/>
  <c r="G34"/>
  <c r="F34"/>
  <c r="E34"/>
  <c r="D34"/>
  <c r="C34"/>
  <c r="B34"/>
  <c r="K34" i="8"/>
  <c r="J34"/>
  <c r="I34"/>
  <c r="H34"/>
  <c r="G34"/>
  <c r="F34"/>
  <c r="E34"/>
  <c r="D34"/>
  <c r="C34"/>
  <c r="B34"/>
  <c r="K34" i="7"/>
  <c r="J34"/>
  <c r="I34"/>
  <c r="H34"/>
  <c r="G34"/>
  <c r="F34"/>
  <c r="E34"/>
  <c r="D34"/>
  <c r="C34"/>
  <c r="B34"/>
  <c r="K34" i="6"/>
  <c r="J34"/>
  <c r="I34"/>
  <c r="H34"/>
  <c r="G34"/>
  <c r="F34"/>
  <c r="E34"/>
  <c r="D34"/>
  <c r="C34"/>
  <c r="B34"/>
  <c r="K34" i="5"/>
  <c r="J34"/>
  <c r="I34"/>
  <c r="H34"/>
  <c r="G34"/>
  <c r="F34"/>
  <c r="E34"/>
  <c r="D34"/>
  <c r="C34"/>
  <c r="B34"/>
  <c r="K34" i="4"/>
  <c r="J34"/>
  <c r="I34"/>
  <c r="H34"/>
  <c r="G34"/>
  <c r="F34"/>
  <c r="E34"/>
  <c r="D34"/>
  <c r="C34"/>
  <c r="B34"/>
  <c r="C34" i="3"/>
  <c r="B34"/>
  <c r="E34"/>
  <c r="F34"/>
  <c r="G34"/>
  <c r="H34"/>
  <c r="I34"/>
  <c r="J34"/>
  <c r="K34"/>
  <c r="D34"/>
  <c r="C33"/>
  <c r="C33" i="4"/>
  <c r="C33" i="5"/>
  <c r="C33" i="6"/>
  <c r="C33" i="7"/>
  <c r="C33" i="8"/>
  <c r="C33" i="9"/>
  <c r="E33" i="10"/>
  <c r="E33" i="11"/>
  <c r="E33" i="12"/>
  <c r="C33" i="13"/>
  <c r="C26" i="15"/>
  <c r="D33" i="3"/>
  <c r="D33" i="4"/>
  <c r="D33" i="5"/>
  <c r="D33" i="6"/>
  <c r="D33" i="7"/>
  <c r="D33" i="8"/>
  <c r="D33" i="9"/>
  <c r="F33" i="10"/>
  <c r="F33" i="11"/>
  <c r="F33" i="12"/>
  <c r="D33" i="13"/>
  <c r="D25" i="15"/>
  <c r="E33" i="3"/>
  <c r="E33" i="4"/>
  <c r="E33" i="5"/>
  <c r="E33" i="6"/>
  <c r="E33" i="7"/>
  <c r="E33" i="8"/>
  <c r="E33" i="9"/>
  <c r="G33" i="10"/>
  <c r="G33" i="11"/>
  <c r="G33" i="12"/>
  <c r="E33" i="13"/>
  <c r="F33" i="3"/>
  <c r="F33" i="4"/>
  <c r="F33" i="5"/>
  <c r="F33" i="6"/>
  <c r="F33" i="7"/>
  <c r="F33" i="8"/>
  <c r="F33" i="9"/>
  <c r="H33" i="10"/>
  <c r="H33" i="11"/>
  <c r="H33" i="12"/>
  <c r="F33" i="13"/>
  <c r="G33" i="3"/>
  <c r="G33" i="4"/>
  <c r="G33" i="5"/>
  <c r="G33" i="6"/>
  <c r="G33" i="7"/>
  <c r="G33" i="8"/>
  <c r="G33" i="9"/>
  <c r="I33" i="10"/>
  <c r="I33" i="11"/>
  <c r="I33" i="12"/>
  <c r="G33" i="13"/>
  <c r="G26" i="15"/>
  <c r="H33" i="3"/>
  <c r="H33" i="4"/>
  <c r="H33" i="5"/>
  <c r="H33" i="6"/>
  <c r="H33" i="7"/>
  <c r="H33" i="8"/>
  <c r="H33" i="9"/>
  <c r="J33" i="10"/>
  <c r="J33" i="11"/>
  <c r="J33" i="12"/>
  <c r="H33" i="13"/>
  <c r="H25" i="15"/>
  <c r="I33" i="3"/>
  <c r="I33" i="4"/>
  <c r="I33" i="5"/>
  <c r="I33" i="6"/>
  <c r="I33" i="7"/>
  <c r="I33" i="8"/>
  <c r="I33" i="9"/>
  <c r="K33" i="10"/>
  <c r="K33" i="11"/>
  <c r="K33" i="12"/>
  <c r="I33" i="13"/>
  <c r="K33" i="3"/>
  <c r="K33" i="4"/>
  <c r="K33" i="5"/>
  <c r="K33" i="6"/>
  <c r="K33" i="7"/>
  <c r="K33" i="8"/>
  <c r="K33" i="9"/>
  <c r="K33" i="13"/>
  <c r="K26" i="15"/>
  <c r="J33" i="13"/>
  <c r="C33" i="12"/>
  <c r="B33"/>
  <c r="C33" i="11"/>
  <c r="B33"/>
  <c r="C33" i="10"/>
  <c r="B33"/>
  <c r="J33" i="9"/>
  <c r="J33" i="8"/>
  <c r="J33" i="7"/>
  <c r="J33" i="6"/>
  <c r="J33" i="5"/>
  <c r="J33" i="4"/>
  <c r="B8" i="8"/>
  <c r="B8" i="7"/>
  <c r="B8" i="6"/>
  <c r="B8" i="5"/>
  <c r="B8" i="4"/>
  <c r="J37" i="5"/>
  <c r="J38"/>
  <c r="J39"/>
  <c r="K39"/>
  <c r="J31"/>
  <c r="K31"/>
  <c r="B8" i="3"/>
  <c r="C35" i="13"/>
  <c r="C36"/>
  <c r="C37"/>
  <c r="C11"/>
  <c r="H29" i="20"/>
  <c r="K30"/>
  <c r="K37" i="5"/>
  <c r="K38"/>
  <c r="J31" i="3"/>
  <c r="J36"/>
  <c r="J38"/>
  <c r="J37"/>
  <c r="J33"/>
  <c r="I26" i="21" l="1"/>
  <c r="L21" i="20"/>
  <c r="O14"/>
  <c r="N28"/>
  <c r="D34"/>
  <c r="C34"/>
  <c r="N21"/>
  <c r="L24"/>
  <c r="C8"/>
  <c r="K25" i="21"/>
  <c r="L13" i="20"/>
  <c r="C27" i="16"/>
  <c r="M28" i="20"/>
  <c r="K14"/>
  <c r="K33" s="1"/>
  <c r="M18" s="1"/>
  <c r="L14" i="18"/>
  <c r="D9" i="20"/>
  <c r="B27" i="15"/>
  <c r="B22"/>
  <c r="D25" i="21"/>
  <c r="C9" i="20"/>
  <c r="C17" i="15"/>
  <c r="B20"/>
  <c r="F26"/>
  <c r="E25"/>
  <c r="H13"/>
  <c r="G16"/>
  <c r="K15"/>
  <c r="C30" i="16"/>
  <c r="C13"/>
  <c r="H27" i="15"/>
  <c r="H33" i="18"/>
  <c r="E25" i="21"/>
  <c r="H30" i="15"/>
  <c r="E26" i="21"/>
  <c r="K32" i="18"/>
  <c r="B8"/>
  <c r="I11" i="15"/>
  <c r="C29"/>
  <c r="G23"/>
  <c r="D15"/>
  <c r="F25"/>
  <c r="E14"/>
  <c r="F24"/>
  <c r="I25" i="21"/>
  <c r="F25"/>
  <c r="E11" i="15"/>
  <c r="H28"/>
  <c r="C15"/>
  <c r="I14"/>
  <c r="F21"/>
  <c r="C22"/>
  <c r="J25" i="21"/>
  <c r="G25"/>
  <c r="C25"/>
  <c r="C14" i="15"/>
  <c r="E27"/>
  <c r="D19"/>
  <c r="E30"/>
  <c r="D26"/>
  <c r="D17"/>
  <c r="E23"/>
  <c r="C22" i="16"/>
  <c r="E12" i="15"/>
  <c r="G21" i="16"/>
  <c r="G25" i="15"/>
  <c r="D28"/>
  <c r="F30"/>
  <c r="F11"/>
  <c r="G14"/>
  <c r="C25"/>
  <c r="I27"/>
  <c r="G29"/>
  <c r="D12" i="16"/>
  <c r="H26" i="15"/>
  <c r="D11"/>
  <c r="H15"/>
  <c r="E18"/>
  <c r="C20"/>
  <c r="I22"/>
  <c r="I26"/>
  <c r="G28"/>
  <c r="H18"/>
  <c r="D30"/>
  <c r="G12"/>
  <c r="I17"/>
  <c r="F15"/>
  <c r="F19"/>
  <c r="E24"/>
  <c r="E15"/>
  <c r="E19"/>
  <c r="G30"/>
  <c r="C30"/>
  <c r="C15" i="22"/>
  <c r="H14" i="15"/>
  <c r="E13"/>
  <c r="F17"/>
  <c r="H19"/>
  <c r="E22"/>
  <c r="E26"/>
  <c r="C28"/>
  <c r="I30"/>
  <c r="C11"/>
  <c r="C27"/>
  <c r="C12"/>
  <c r="D29"/>
  <c r="D13"/>
  <c r="C18"/>
  <c r="F23"/>
  <c r="C13"/>
  <c r="F18"/>
  <c r="E29"/>
  <c r="E29" i="21"/>
  <c r="D29"/>
  <c r="G11" i="15"/>
  <c r="G27"/>
  <c r="H11"/>
  <c r="C16"/>
  <c r="I18"/>
  <c r="G20"/>
  <c r="H23"/>
  <c r="D27"/>
  <c r="F29"/>
  <c r="C23"/>
  <c r="H30" i="16"/>
  <c r="F13" i="15"/>
  <c r="E21"/>
  <c r="E16"/>
  <c r="E20"/>
  <c r="F20"/>
  <c r="H16"/>
  <c r="C21"/>
  <c r="C17" i="16"/>
  <c r="C21"/>
  <c r="C26"/>
  <c r="H16"/>
  <c r="J33" i="18"/>
  <c r="B23" i="15"/>
  <c r="B14"/>
  <c r="E33" i="18"/>
  <c r="K33"/>
  <c r="M14" s="1"/>
  <c r="D14" i="15"/>
  <c r="H22"/>
  <c r="D23"/>
  <c r="D33" i="18"/>
  <c r="G30" i="20"/>
  <c r="G30" i="21" s="1"/>
  <c r="G15" i="15"/>
  <c r="B16"/>
  <c r="E28"/>
  <c r="B21"/>
  <c r="I15"/>
  <c r="J26" i="21"/>
  <c r="F26"/>
  <c r="H14" i="20"/>
  <c r="H33" s="1"/>
  <c r="C18" i="16"/>
  <c r="C25"/>
  <c r="F33" i="18"/>
  <c r="B19" i="15"/>
  <c r="B30"/>
  <c r="G33" i="18"/>
  <c r="C19" i="15"/>
  <c r="G24"/>
  <c r="B25"/>
  <c r="B12"/>
  <c r="I33" i="18"/>
  <c r="E17" i="15"/>
  <c r="K26" i="21"/>
  <c r="G26"/>
  <c r="J14" i="20"/>
  <c r="C16" i="22" s="1"/>
  <c r="D15"/>
  <c r="C14" i="16"/>
  <c r="C11"/>
  <c r="B33" i="18"/>
  <c r="B15" i="15"/>
  <c r="B26"/>
  <c r="C33" i="18"/>
  <c r="D18" i="15"/>
  <c r="B28"/>
  <c r="C24"/>
  <c r="B17"/>
  <c r="D22"/>
  <c r="I21"/>
  <c r="H17"/>
  <c r="D21"/>
  <c r="F16"/>
  <c r="G13"/>
  <c r="F22"/>
  <c r="C26" i="21"/>
  <c r="D26"/>
  <c r="H26"/>
  <c r="D16" i="22"/>
  <c r="G11" i="16"/>
  <c r="K14" i="15"/>
  <c r="H29" i="21"/>
  <c r="K11" i="15"/>
  <c r="K18"/>
  <c r="H21"/>
  <c r="H12"/>
  <c r="G17"/>
  <c r="G21"/>
  <c r="F12"/>
  <c r="K25"/>
  <c r="K29"/>
  <c r="K16"/>
  <c r="K20"/>
  <c r="K24"/>
  <c r="K28"/>
  <c r="K23"/>
  <c r="I28"/>
  <c r="K30"/>
  <c r="F14"/>
  <c r="I23"/>
  <c r="F28"/>
  <c r="K19"/>
  <c r="K12"/>
  <c r="K22"/>
  <c r="K27"/>
  <c r="B18" i="21"/>
  <c r="C18"/>
  <c r="K18"/>
  <c r="J18"/>
  <c r="F18"/>
  <c r="B18" i="16"/>
  <c r="H20" i="15"/>
  <c r="C24" i="16"/>
  <c r="I19" i="15"/>
  <c r="G12" i="16"/>
  <c r="H24" i="15"/>
  <c r="G18" i="21"/>
  <c r="B22"/>
  <c r="C22"/>
  <c r="K22"/>
  <c r="F22"/>
  <c r="G22"/>
  <c r="J22"/>
  <c r="B14"/>
  <c r="C14"/>
  <c r="F14"/>
  <c r="G14"/>
  <c r="J14"/>
  <c r="K14"/>
  <c r="D14"/>
  <c r="J30" i="15"/>
  <c r="B18"/>
  <c r="B29"/>
  <c r="G19"/>
  <c r="B24"/>
  <c r="F27"/>
  <c r="H29"/>
  <c r="B13"/>
  <c r="I25"/>
  <c r="I12"/>
  <c r="I16"/>
  <c r="G18"/>
  <c r="I20"/>
  <c r="G22"/>
  <c r="I24"/>
  <c r="D12"/>
  <c r="K13"/>
  <c r="D16"/>
  <c r="K17"/>
  <c r="D20"/>
  <c r="K21"/>
  <c r="D24"/>
  <c r="I13"/>
  <c r="I29"/>
  <c r="I29" i="21"/>
  <c r="J18" i="15"/>
  <c r="J29" i="21"/>
  <c r="F29"/>
  <c r="J24" i="15"/>
  <c r="K29" i="21"/>
  <c r="G29"/>
  <c r="C23" i="16"/>
  <c r="J13" i="15"/>
  <c r="H23" i="16"/>
  <c r="B24" i="21"/>
  <c r="D24"/>
  <c r="C24"/>
  <c r="E24"/>
  <c r="H24"/>
  <c r="I24"/>
  <c r="B16"/>
  <c r="I16"/>
  <c r="D16"/>
  <c r="H16"/>
  <c r="E16"/>
  <c r="C29"/>
  <c r="C29" i="16"/>
  <c r="G24" i="21"/>
  <c r="I21" i="16"/>
  <c r="E21"/>
  <c r="J20" i="21"/>
  <c r="I20" i="16"/>
  <c r="I23"/>
  <c r="I15"/>
  <c r="I12"/>
  <c r="I19"/>
  <c r="I28"/>
  <c r="I11"/>
  <c r="I13"/>
  <c r="I24"/>
  <c r="I16"/>
  <c r="E13"/>
  <c r="E20"/>
  <c r="E11"/>
  <c r="E24"/>
  <c r="E16"/>
  <c r="E19"/>
  <c r="E12"/>
  <c r="E23"/>
  <c r="E15"/>
  <c r="B20" i="21"/>
  <c r="E20"/>
  <c r="H20"/>
  <c r="I20"/>
  <c r="D20"/>
  <c r="B27"/>
  <c r="F27"/>
  <c r="G27"/>
  <c r="K27"/>
  <c r="C27"/>
  <c r="K20"/>
  <c r="K16"/>
  <c r="I14"/>
  <c r="I14" i="16"/>
  <c r="J24" i="21"/>
  <c r="F24"/>
  <c r="J17" i="15"/>
  <c r="J19"/>
  <c r="J15"/>
  <c r="J28"/>
  <c r="J16"/>
  <c r="J27" i="21"/>
  <c r="H25"/>
  <c r="E28" i="16"/>
  <c r="J11"/>
  <c r="J23"/>
  <c r="J19"/>
  <c r="J28"/>
  <c r="J27"/>
  <c r="J13"/>
  <c r="J21"/>
  <c r="J24"/>
  <c r="J18"/>
  <c r="J22"/>
  <c r="J12"/>
  <c r="J14"/>
  <c r="J15"/>
  <c r="J20"/>
  <c r="B23" i="21"/>
  <c r="H23"/>
  <c r="F23"/>
  <c r="I23"/>
  <c r="C23"/>
  <c r="E23"/>
  <c r="D23"/>
  <c r="J23"/>
  <c r="G23"/>
  <c r="B19"/>
  <c r="J19"/>
  <c r="F19"/>
  <c r="I19"/>
  <c r="E19"/>
  <c r="K19"/>
  <c r="B15"/>
  <c r="E15"/>
  <c r="K15"/>
  <c r="F15"/>
  <c r="I15"/>
  <c r="J15"/>
  <c r="B28"/>
  <c r="F28"/>
  <c r="I28"/>
  <c r="J28"/>
  <c r="K28"/>
  <c r="I30"/>
  <c r="I30" i="16"/>
  <c r="E30" i="21"/>
  <c r="E30" i="16"/>
  <c r="G28" i="21"/>
  <c r="C28"/>
  <c r="C28" i="16"/>
  <c r="H27" i="21"/>
  <c r="D27"/>
  <c r="K23"/>
  <c r="H22"/>
  <c r="D22"/>
  <c r="F20"/>
  <c r="F20" i="16"/>
  <c r="H19"/>
  <c r="H19" i="21"/>
  <c r="D19"/>
  <c r="I18" i="16"/>
  <c r="I18" i="21"/>
  <c r="E18"/>
  <c r="E18" i="16"/>
  <c r="J17" i="21"/>
  <c r="J33" i="20"/>
  <c r="J17" i="16"/>
  <c r="F17" i="21"/>
  <c r="F17" i="16"/>
  <c r="J16" i="21"/>
  <c r="J16" i="16"/>
  <c r="F16"/>
  <c r="F16" i="21"/>
  <c r="H15"/>
  <c r="D15"/>
  <c r="F13" i="16"/>
  <c r="F33" i="20"/>
  <c r="F13" i="21"/>
  <c r="F28" i="16"/>
  <c r="F23"/>
  <c r="F18"/>
  <c r="F14"/>
  <c r="F24"/>
  <c r="F12"/>
  <c r="F11"/>
  <c r="F15"/>
  <c r="F19"/>
  <c r="F22"/>
  <c r="F21"/>
  <c r="F27"/>
  <c r="B12" i="21"/>
  <c r="E12"/>
  <c r="F12"/>
  <c r="D12"/>
  <c r="I12"/>
  <c r="J12"/>
  <c r="G12"/>
  <c r="H12"/>
  <c r="B33" i="20"/>
  <c r="B21" i="21"/>
  <c r="J21"/>
  <c r="H21"/>
  <c r="K21"/>
  <c r="E21"/>
  <c r="D21"/>
  <c r="G21"/>
  <c r="F21"/>
  <c r="C21"/>
  <c r="I21"/>
  <c r="B17"/>
  <c r="H17"/>
  <c r="C17"/>
  <c r="K17"/>
  <c r="D17"/>
  <c r="G17"/>
  <c r="B13"/>
  <c r="D13"/>
  <c r="E13"/>
  <c r="J13"/>
  <c r="K13"/>
  <c r="C13"/>
  <c r="H13"/>
  <c r="I13"/>
  <c r="G13"/>
  <c r="B30"/>
  <c r="H30"/>
  <c r="K30"/>
  <c r="D30"/>
  <c r="C30"/>
  <c r="J30"/>
  <c r="J30" i="16"/>
  <c r="F30" i="21"/>
  <c r="F30" i="16"/>
  <c r="H28" i="21"/>
  <c r="H28" i="16"/>
  <c r="D28" i="21"/>
  <c r="D28" i="16"/>
  <c r="I27" i="21"/>
  <c r="I27" i="16"/>
  <c r="E27" i="21"/>
  <c r="E27" i="16"/>
  <c r="K24" i="21"/>
  <c r="I22"/>
  <c r="I22" i="16"/>
  <c r="E22"/>
  <c r="E22" i="21"/>
  <c r="G20" i="16"/>
  <c r="G20" i="21"/>
  <c r="C20"/>
  <c r="C20" i="16"/>
  <c r="G19" i="21"/>
  <c r="C19"/>
  <c r="C19" i="16"/>
  <c r="H18" i="21"/>
  <c r="H18" i="16"/>
  <c r="D33" i="20"/>
  <c r="D18" i="16"/>
  <c r="D18" i="21"/>
  <c r="I17"/>
  <c r="I17" i="16"/>
  <c r="I33" i="20"/>
  <c r="E17" i="21"/>
  <c r="E17" i="16"/>
  <c r="G16" i="21"/>
  <c r="C16"/>
  <c r="C16" i="16"/>
  <c r="G15" i="21"/>
  <c r="C15"/>
  <c r="C15" i="16"/>
  <c r="E33" i="20"/>
  <c r="E14" i="21"/>
  <c r="E14" i="16"/>
  <c r="K12" i="21"/>
  <c r="C12"/>
  <c r="C33" i="20"/>
  <c r="C12" i="16"/>
  <c r="J26" i="15"/>
  <c r="J23"/>
  <c r="J27"/>
  <c r="J14"/>
  <c r="J29"/>
  <c r="J21"/>
  <c r="J22"/>
  <c r="J25"/>
  <c r="J20"/>
  <c r="J12"/>
  <c r="J11"/>
  <c r="E28" i="21"/>
  <c r="B25"/>
  <c r="B14" i="16" l="1"/>
  <c r="F17" i="23"/>
  <c r="E17"/>
  <c r="G17"/>
  <c r="D17"/>
  <c r="I17"/>
  <c r="H17"/>
  <c r="M17" i="20"/>
  <c r="D13" i="16"/>
  <c r="I7"/>
  <c r="M20" i="20"/>
  <c r="M13"/>
  <c r="L28"/>
  <c r="D15" i="16"/>
  <c r="D19"/>
  <c r="D17"/>
  <c r="K30"/>
  <c r="K40" i="20"/>
  <c r="L14" s="1"/>
  <c r="N14"/>
  <c r="M14"/>
  <c r="M24"/>
  <c r="B23" i="16"/>
  <c r="H14" i="21"/>
  <c r="H33" s="1"/>
  <c r="L25"/>
  <c r="D24" i="16"/>
  <c r="D14"/>
  <c r="D21"/>
  <c r="G15"/>
  <c r="G16"/>
  <c r="G19"/>
  <c r="G14"/>
  <c r="G33" i="20"/>
  <c r="B24" i="16"/>
  <c r="K24"/>
  <c r="B30"/>
  <c r="D22"/>
  <c r="D27"/>
  <c r="D23"/>
  <c r="G23"/>
  <c r="K21"/>
  <c r="D16"/>
  <c r="D20"/>
  <c r="B8" i="15"/>
  <c r="L22" i="21"/>
  <c r="B20" i="16"/>
  <c r="B16"/>
  <c r="H13"/>
  <c r="B17"/>
  <c r="B21"/>
  <c r="H15"/>
  <c r="H27"/>
  <c r="B22"/>
  <c r="H14"/>
  <c r="H22"/>
  <c r="K33" i="15"/>
  <c r="H33"/>
  <c r="C33"/>
  <c r="H24" i="16"/>
  <c r="H11"/>
  <c r="H17"/>
  <c r="H12"/>
  <c r="H20"/>
  <c r="B13"/>
  <c r="B12"/>
  <c r="F11" i="21"/>
  <c r="B19" i="16"/>
  <c r="J11" i="21"/>
  <c r="K20" i="16"/>
  <c r="E11" i="21"/>
  <c r="I11"/>
  <c r="G30" i="16"/>
  <c r="B26"/>
  <c r="E33" i="15"/>
  <c r="H21" i="16"/>
  <c r="D11" i="21"/>
  <c r="G18" i="16"/>
  <c r="G22"/>
  <c r="G17"/>
  <c r="G13"/>
  <c r="D11"/>
  <c r="B8" s="1"/>
  <c r="D30"/>
  <c r="K12"/>
  <c r="K23"/>
  <c r="G28"/>
  <c r="B28"/>
  <c r="B15"/>
  <c r="K16"/>
  <c r="B27"/>
  <c r="G24"/>
  <c r="K19"/>
  <c r="K28"/>
  <c r="K14"/>
  <c r="K15"/>
  <c r="G27"/>
  <c r="B11" i="21"/>
  <c r="B11" i="16"/>
  <c r="B29"/>
  <c r="B25"/>
  <c r="G11" i="21"/>
  <c r="C11"/>
  <c r="F33" i="15"/>
  <c r="L26" i="21"/>
  <c r="H11"/>
  <c r="L27"/>
  <c r="L29"/>
  <c r="G33" i="15"/>
  <c r="B33"/>
  <c r="K13" i="16"/>
  <c r="K22"/>
  <c r="K11"/>
  <c r="K17"/>
  <c r="K27"/>
  <c r="K11" i="21"/>
  <c r="K18" i="16"/>
  <c r="D33" i="15"/>
  <c r="K33" i="21"/>
  <c r="L13"/>
  <c r="J7"/>
  <c r="L14"/>
  <c r="L16"/>
  <c r="L20"/>
  <c r="I33" i="15"/>
  <c r="L17" i="21"/>
  <c r="F33"/>
  <c r="L21"/>
  <c r="L24"/>
  <c r="I33" i="16"/>
  <c r="I6"/>
  <c r="J33" i="15"/>
  <c r="C33" i="16"/>
  <c r="C33" i="21"/>
  <c r="E33" i="16"/>
  <c r="J33" i="21"/>
  <c r="D33"/>
  <c r="E33"/>
  <c r="L18"/>
  <c r="L15"/>
  <c r="L19"/>
  <c r="L23"/>
  <c r="J33" i="16"/>
  <c r="I33" i="21"/>
  <c r="L12"/>
  <c r="G33"/>
  <c r="B33"/>
  <c r="F33" i="16"/>
  <c r="L30" i="21"/>
  <c r="L28"/>
  <c r="I8" i="16"/>
  <c r="I5" l="1"/>
  <c r="B8" i="21"/>
  <c r="L37" i="20"/>
  <c r="L39"/>
  <c r="L20"/>
  <c r="D33" i="16"/>
  <c r="G33"/>
  <c r="H33"/>
  <c r="B33"/>
  <c r="L11" i="21"/>
  <c r="K33" i="16"/>
</calcChain>
</file>

<file path=xl/sharedStrings.xml><?xml version="1.0" encoding="utf-8"?>
<sst xmlns="http://schemas.openxmlformats.org/spreadsheetml/2006/main" count="1298" uniqueCount="187">
  <si>
    <t>Tableau croisé de la formation brute de capital fixe (FBCF) par branche d'activité et par actif (opérations) [NAMA_10_NFA_FL__custom_7064403]</t>
  </si>
  <si>
    <t>Ouvrir la page produit</t>
  </si>
  <si>
    <t>Ouvrir dans le Data Browser</t>
  </si>
  <si>
    <t>Description:</t>
  </si>
  <si>
    <t>-</t>
  </si>
  <si>
    <t>Dernière mise à jour des données:</t>
  </si>
  <si>
    <t>29/07/2023 11:00</t>
  </si>
  <si>
    <t>Dernière modification de la structure de données:</t>
  </si>
  <si>
    <t>08/03/2023 11:00</t>
  </si>
  <si>
    <t>Source(s) institutionnelle(s)</t>
  </si>
  <si>
    <t>Eurostat</t>
  </si>
  <si>
    <t>Contenus</t>
  </si>
  <si>
    <t>Fréquence (relative au temps)</t>
  </si>
  <si>
    <t>Unité de mesure</t>
  </si>
  <si>
    <t>Entité géopolitique (déclarante)</t>
  </si>
  <si>
    <t>Temps</t>
  </si>
  <si>
    <t>Feuille 1</t>
  </si>
  <si>
    <t>Annuel</t>
  </si>
  <si>
    <t>Prix courants, millions d'euros</t>
  </si>
  <si>
    <t>Belgique</t>
  </si>
  <si>
    <t>2019</t>
  </si>
  <si>
    <t>Feuille 2</t>
  </si>
  <si>
    <t>Tchéquie</t>
  </si>
  <si>
    <t>Feuille 3</t>
  </si>
  <si>
    <t>Danemark</t>
  </si>
  <si>
    <t>Feuille 4</t>
  </si>
  <si>
    <t>Allemagne</t>
  </si>
  <si>
    <t>Feuille 5</t>
  </si>
  <si>
    <t>Espagne</t>
  </si>
  <si>
    <t>Feuille 6</t>
  </si>
  <si>
    <t>France</t>
  </si>
  <si>
    <t>Feuille 7</t>
  </si>
  <si>
    <t>Italie</t>
  </si>
  <si>
    <t>Feuille 8</t>
  </si>
  <si>
    <t>Pays-Bas</t>
  </si>
  <si>
    <t>Feuille 9</t>
  </si>
  <si>
    <t>Autriche</t>
  </si>
  <si>
    <t>Feuille 10</t>
  </si>
  <si>
    <t>Finlande</t>
  </si>
  <si>
    <t>Feuille 11</t>
  </si>
  <si>
    <t>Royaume-Uni</t>
  </si>
  <si>
    <t>Structure</t>
  </si>
  <si>
    <t>Dimension</t>
  </si>
  <si>
    <t>Position</t>
  </si>
  <si>
    <t>Libellé</t>
  </si>
  <si>
    <t>Nomenclature statistique des activités économiques dans la Communauté européenne (NACE Rév. 2)</t>
  </si>
  <si>
    <t>Total - ensemble des activités NACE</t>
  </si>
  <si>
    <t>Agriculture, sylviculture et pêche</t>
  </si>
  <si>
    <t>Industries extractives</t>
  </si>
  <si>
    <t>Industrie manufacturière</t>
  </si>
  <si>
    <t>Industries alimentaires; fabrication de boissons et de produits à base de tabac</t>
  </si>
  <si>
    <t>Cokéfaction et raffinage</t>
  </si>
  <si>
    <t>Production et distribution d'électricité, de gaz, de vapeur et d'air conditionné</t>
  </si>
  <si>
    <t>Production et distribution d'eau; assainissement, gestion des déchets et dépollution</t>
  </si>
  <si>
    <t>Construction</t>
  </si>
  <si>
    <t>Commerce, transport, hébergement et activités de restauration</t>
  </si>
  <si>
    <t>Commerce; réparation d'automobiles et de motocycles</t>
  </si>
  <si>
    <t>Transports et entreposage</t>
  </si>
  <si>
    <t>Hébergement et restauration</t>
  </si>
  <si>
    <t>Information et communication</t>
  </si>
  <si>
    <t>Activités financières et d'assurance</t>
  </si>
  <si>
    <t>Activités immobilières</t>
  </si>
  <si>
    <t>Activités spécialisées, scientifiques et techniques</t>
  </si>
  <si>
    <t>Activités de services administratifs et de soutien</t>
  </si>
  <si>
    <t>Administration publique, défense, éducation, santé humaine et action sociale</t>
  </si>
  <si>
    <t>Arts, spectacles et activités récréatives; autres activités de services; activités des ménages et extra-territoriales</t>
  </si>
  <si>
    <t>Activités des ménages en tant qu'employeurs; activités indifférenciées des ménages en tant que producteurs de biens et services pour usage propre</t>
  </si>
  <si>
    <t>Assets (SEC 2010)</t>
  </si>
  <si>
    <t>Actifs fixes totals (brut)</t>
  </si>
  <si>
    <t>Tous bâtiments et ouvrages de génie civil  (brut)</t>
  </si>
  <si>
    <t>Machines et équipements et systèmes darmes (brut)</t>
  </si>
  <si>
    <t>Matériel de transport (brut)</t>
  </si>
  <si>
    <t>Équipements TIC (brut)</t>
  </si>
  <si>
    <t>Matériel informatique (brut)</t>
  </si>
  <si>
    <t>Ressources biologiques cultivées (brut)</t>
  </si>
  <si>
    <t>Droits de propriété intellectuelle (brut)</t>
  </si>
  <si>
    <t>Recherche et développement (brut)</t>
  </si>
  <si>
    <t>Logiciels et bases de données (brut)</t>
  </si>
  <si>
    <t>Données extraites le01/08/2023 17:15:49 depuis [ESTAT]</t>
  </si>
  <si>
    <t xml:space="preserve">Dataset: </t>
  </si>
  <si>
    <t>Dernière mise à jour:</t>
  </si>
  <si>
    <t>ASSET10 (Libellés)</t>
  </si>
  <si>
    <t>:</t>
  </si>
  <si>
    <t>Valeur spéciale</t>
  </si>
  <si>
    <t>Non disponible</t>
  </si>
  <si>
    <t>ressources biologiques différence</t>
  </si>
  <si>
    <t>Actifs fixes TotalF(F)s (brut)</t>
  </si>
  <si>
    <t>TotalF(F) - ensemble des activités NACE</t>
  </si>
  <si>
    <t>SNF</t>
  </si>
  <si>
    <t>véridf</t>
  </si>
  <si>
    <t>vérif</t>
  </si>
  <si>
    <t>logicierl DE</t>
  </si>
  <si>
    <t>industie DE</t>
  </si>
  <si>
    <t>construction DE</t>
  </si>
  <si>
    <t>R&amp;DDE</t>
  </si>
  <si>
    <t>s égale à 100 manque ressources biologiques</t>
  </si>
  <si>
    <t>total</t>
  </si>
  <si>
    <t>OK France</t>
  </si>
  <si>
    <t>ù</t>
  </si>
  <si>
    <t>FBVF industrie en RD et logiciels</t>
  </si>
  <si>
    <t>R&amp;D</t>
  </si>
  <si>
    <t>Tchèquie</t>
  </si>
  <si>
    <t>France revue</t>
  </si>
  <si>
    <t>logiciels</t>
  </si>
  <si>
    <t>finlande</t>
  </si>
  <si>
    <t xml:space="preserve">Total pays </t>
  </si>
  <si>
    <t>Total pays hors France</t>
  </si>
  <si>
    <t>Source : Eurostat, calcul de l'auteur pour France revue</t>
  </si>
  <si>
    <t>machines et</t>
  </si>
  <si>
    <t xml:space="preserve"> équipements</t>
  </si>
  <si>
    <t>intellectuelle</t>
  </si>
  <si>
    <t xml:space="preserve">Ressources </t>
  </si>
  <si>
    <t>Total</t>
  </si>
  <si>
    <t xml:space="preserve">total </t>
  </si>
  <si>
    <t>Droits de propr.</t>
  </si>
  <si>
    <t>États-Unis</t>
  </si>
  <si>
    <t>Produits de l'agriculture et de la chasse et services annexes</t>
  </si>
  <si>
    <t>Produits sylvicoles et services annexes</t>
  </si>
  <si>
    <t>Produits de la pêche et de l'aquaculture , services de soutien à la pêche</t>
  </si>
  <si>
    <t>Produits des industries extractives</t>
  </si>
  <si>
    <t>Produits des industries alimentaires, boissons, produits à base de tabac</t>
  </si>
  <si>
    <t>Produits de l'indus. textile, articles d'habillement, cuir &amp; art. en cuir</t>
  </si>
  <si>
    <t>Bois, art. en bois &amp; liège, sauf meubles , art. de vannerie &amp; de sparterie</t>
  </si>
  <si>
    <t>Papier et carton</t>
  </si>
  <si>
    <t>Travaux d'impression et de reproduction</t>
  </si>
  <si>
    <t>Produits de la cokéfaction et du raffinage</t>
  </si>
  <si>
    <t>Produits chimiques</t>
  </si>
  <si>
    <t>Produits pharmaceutiques de base et préparations pharmaceutiques</t>
  </si>
  <si>
    <t>Produits en caoutchouc et en plastique</t>
  </si>
  <si>
    <t>Autres produits minéraux non métalliques</t>
  </si>
  <si>
    <t>Produits métallurgiques</t>
  </si>
  <si>
    <t>Produits métalliques, à l'exclusion des machines et équipements</t>
  </si>
  <si>
    <t>Produits informatiques, électroniques et optiques</t>
  </si>
  <si>
    <t>Équipements électriques</t>
  </si>
  <si>
    <t>Machines et équipements n.c.a.</t>
  </si>
  <si>
    <t>Véhicules automobiles, remorques et semi-remorques</t>
  </si>
  <si>
    <t>Autres matériels de transport</t>
  </si>
  <si>
    <t>Meubles, autres produits manufacturés</t>
  </si>
  <si>
    <t>Réparation et installation de machines et d'équipements</t>
  </si>
  <si>
    <t>Électricité, gaz, vapeur et air conditionné</t>
  </si>
  <si>
    <t>Eau naturelle , traitement et distribution d'eau</t>
  </si>
  <si>
    <t>Collecte et traitement des eaux usées, des déchets, boues d'épuration, etc.</t>
  </si>
  <si>
    <t>Constructions et travaux de construction</t>
  </si>
  <si>
    <t>Commerce et réparation d'automobiles et de motocycles</t>
  </si>
  <si>
    <t>Commerce de gros, à l'exclusion des automobiles et des motocycles</t>
  </si>
  <si>
    <t>Commerce de détail, à l'exclusion des automobiles et des motocycles</t>
  </si>
  <si>
    <t>Transports terrestres et transports par conduites</t>
  </si>
  <si>
    <t>Transport par eau</t>
  </si>
  <si>
    <t>Transports aériens</t>
  </si>
  <si>
    <t>Entreposage et services auxiliaires des transports</t>
  </si>
  <si>
    <t>Services de poste et de courrier</t>
  </si>
  <si>
    <t>Services d'hébergement et de restauration</t>
  </si>
  <si>
    <t>Édition</t>
  </si>
  <si>
    <t>Audiovisuel et diffusion</t>
  </si>
  <si>
    <t>Services de télécommunications</t>
  </si>
  <si>
    <t>Programmation, conseil et autres act. informatiques, services d'information</t>
  </si>
  <si>
    <t>Services financiers, hors assurances et caisses de retraite</t>
  </si>
  <si>
    <t>Services d'assurance, de réassurance et retraite, sauf S.S. obligatoire</t>
  </si>
  <si>
    <t>Services auxiliaires aux services financiers et aux assurances</t>
  </si>
  <si>
    <t>Loyers imputés des logements occupés par leur propriétaire</t>
  </si>
  <si>
    <t>Services immobiliers à l'exclusion des loyers imputés</t>
  </si>
  <si>
    <t>Services juridiques, comptables, des sièges sociaux, de conseil en gestion</t>
  </si>
  <si>
    <t>Services d'architecture &amp; d'ingénierie, serv. de contrôle &amp; analyses techn.</t>
  </si>
  <si>
    <t>Services de recherche et développement scientifique</t>
  </si>
  <si>
    <t>Services de publicité et d'études de marché</t>
  </si>
  <si>
    <t>Autres services spécialisés, scientifiques, techniques et vétérinaires</t>
  </si>
  <si>
    <t>Location et location-bail</t>
  </si>
  <si>
    <t>Services liés à l'emploi</t>
  </si>
  <si>
    <t>Services des agences de voyage, des voyagistes &amp;autres serv. de réservation</t>
  </si>
  <si>
    <t>Services de sécurité et d'enquête, relatifs aux bâtiments, de soutien</t>
  </si>
  <si>
    <t>Services d'admin. publique et de défense , services de S.S. obligatoire</t>
  </si>
  <si>
    <t>Services de l'enseignement</t>
  </si>
  <si>
    <t>Services de santé humaine</t>
  </si>
  <si>
    <t>Services d'hébergement médico-social et social, d'action sociale</t>
  </si>
  <si>
    <t>Services créatifs, biblioth., musées &amp; autres serv. cult., jeux de hasard</t>
  </si>
  <si>
    <t>Services sportifs, récréatifs et de loisirs</t>
  </si>
  <si>
    <t>Services fournis par des organisations associatives</t>
  </si>
  <si>
    <t>Services de réparation d'ordinateurs et de biens personnels et domestiques</t>
  </si>
  <si>
    <t>Autres services personnels</t>
  </si>
  <si>
    <t>Services extra-territoriaux</t>
  </si>
  <si>
    <t>FBCF États-Unis 2018</t>
  </si>
  <si>
    <t>Bâtiment</t>
  </si>
  <si>
    <t>services liés</t>
  </si>
  <si>
    <t>biologiques (1)</t>
  </si>
  <si>
    <t>(1) ressource biologiques supposées nulles aux États-Unis daute de données</t>
  </si>
  <si>
    <t>Source : Eurostat, OCDE, France revue : estimation de l'auteur</t>
  </si>
  <si>
    <t>États-Unis (2018)</t>
  </si>
</sst>
</file>

<file path=xl/styles.xml><?xml version="1.0" encoding="utf-8"?>
<styleSheet xmlns="http://schemas.openxmlformats.org/spreadsheetml/2006/main">
  <numFmts count="4">
    <numFmt numFmtId="164" formatCode="#,##0.##########"/>
    <numFmt numFmtId="165" formatCode="#,##0.0"/>
    <numFmt numFmtId="166" formatCode="#,##0.0000000000"/>
    <numFmt numFmtId="167" formatCode="0.0%"/>
  </numFmts>
  <fonts count="15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sz val="12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</font>
    <font>
      <b/>
      <sz val="14"/>
      <color rgb="FFFF0000"/>
      <name val="Arial"/>
      <family val="2"/>
    </font>
    <font>
      <i/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4" borderId="0" xfId="0" applyNumberFormat="1" applyFont="1" applyFill="1" applyAlignment="1">
      <alignment horizontal="right" vertical="center" shrinkToFit="1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4" borderId="0" xfId="0" applyNumberFormat="1" applyFont="1" applyFill="1" applyAlignment="1">
      <alignment horizontal="right" vertical="center" shrinkToFit="1"/>
    </xf>
    <xf numFmtId="0" fontId="0" fillId="0" borderId="0" xfId="0"/>
    <xf numFmtId="166" fontId="0" fillId="0" borderId="0" xfId="0" applyNumberFormat="1"/>
    <xf numFmtId="165" fontId="0" fillId="0" borderId="0" xfId="0" applyNumberFormat="1"/>
    <xf numFmtId="3" fontId="2" fillId="5" borderId="0" xfId="0" applyNumberFormat="1" applyFont="1" applyFill="1" applyAlignment="1">
      <alignment horizontal="right" vertical="center" shrinkToFit="1"/>
    </xf>
    <xf numFmtId="0" fontId="1" fillId="5" borderId="1" xfId="0" applyFont="1" applyFill="1" applyBorder="1" applyAlignment="1">
      <alignment horizontal="left" vertical="center"/>
    </xf>
    <xf numFmtId="0" fontId="0" fillId="5" borderId="0" xfId="0" applyFill="1"/>
    <xf numFmtId="0" fontId="1" fillId="6" borderId="1" xfId="0" applyFont="1" applyFill="1" applyBorder="1" applyAlignment="1">
      <alignment horizontal="left" vertical="center"/>
    </xf>
    <xf numFmtId="0" fontId="0" fillId="6" borderId="0" xfId="0" applyFill="1"/>
    <xf numFmtId="164" fontId="0" fillId="0" borderId="0" xfId="0" applyNumberFormat="1"/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165" fontId="2" fillId="5" borderId="0" xfId="0" applyNumberFormat="1" applyFont="1" applyFill="1" applyAlignment="1">
      <alignment horizontal="right" vertical="center" shrinkToFit="1"/>
    </xf>
    <xf numFmtId="165" fontId="0" fillId="5" borderId="0" xfId="0" applyNumberFormat="1" applyFill="1"/>
    <xf numFmtId="0" fontId="0" fillId="0" borderId="0" xfId="0"/>
    <xf numFmtId="0" fontId="0" fillId="0" borderId="0" xfId="0"/>
    <xf numFmtId="0" fontId="6" fillId="0" borderId="0" xfId="0" applyFont="1"/>
    <xf numFmtId="9" fontId="0" fillId="0" borderId="0" xfId="0" applyNumberFormat="1"/>
    <xf numFmtId="0" fontId="0" fillId="0" borderId="0" xfId="0"/>
    <xf numFmtId="164" fontId="2" fillId="5" borderId="0" xfId="0" applyNumberFormat="1" applyFont="1" applyFill="1" applyAlignment="1">
      <alignment horizontal="right" vertical="center" shrinkToFit="1"/>
    </xf>
    <xf numFmtId="0" fontId="0" fillId="0" borderId="0" xfId="0"/>
    <xf numFmtId="164" fontId="1" fillId="4" borderId="0" xfId="0" applyNumberFormat="1" applyFont="1" applyFill="1" applyAlignment="1">
      <alignment horizontal="right" vertical="center" shrinkToFit="1"/>
    </xf>
    <xf numFmtId="0" fontId="7" fillId="0" borderId="0" xfId="0" applyFont="1"/>
    <xf numFmtId="0" fontId="0" fillId="0" borderId="0" xfId="0"/>
    <xf numFmtId="0" fontId="0" fillId="0" borderId="0" xfId="0"/>
    <xf numFmtId="0" fontId="8" fillId="0" borderId="0" xfId="0" applyFont="1"/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0" borderId="9" xfId="0" applyFont="1" applyBorder="1"/>
    <xf numFmtId="167" fontId="9" fillId="0" borderId="0" xfId="0" applyNumberFormat="1" applyFont="1" applyBorder="1"/>
    <xf numFmtId="167" fontId="9" fillId="0" borderId="11" xfId="0" applyNumberFormat="1" applyFont="1" applyBorder="1"/>
    <xf numFmtId="0" fontId="9" fillId="0" borderId="12" xfId="0" applyFont="1" applyBorder="1"/>
    <xf numFmtId="0" fontId="10" fillId="0" borderId="12" xfId="0" applyFont="1" applyBorder="1"/>
    <xf numFmtId="167" fontId="10" fillId="0" borderId="0" xfId="0" applyNumberFormat="1" applyFont="1" applyBorder="1"/>
    <xf numFmtId="167" fontId="10" fillId="0" borderId="11" xfId="0" applyNumberFormat="1" applyFont="1" applyBorder="1"/>
    <xf numFmtId="0" fontId="10" fillId="0" borderId="10" xfId="0" applyFont="1" applyBorder="1"/>
    <xf numFmtId="167" fontId="10" fillId="0" borderId="7" xfId="0" applyNumberFormat="1" applyFont="1" applyBorder="1"/>
    <xf numFmtId="167" fontId="10" fillId="0" borderId="8" xfId="0" applyNumberFormat="1" applyFont="1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12" fillId="0" borderId="0" xfId="1"/>
    <xf numFmtId="0" fontId="12" fillId="0" borderId="0" xfId="1" applyFill="1"/>
    <xf numFmtId="0" fontId="9" fillId="0" borderId="13" xfId="0" applyFont="1" applyFill="1" applyBorder="1"/>
    <xf numFmtId="167" fontId="9" fillId="0" borderId="14" xfId="0" applyNumberFormat="1" applyFont="1" applyBorder="1"/>
    <xf numFmtId="167" fontId="9" fillId="0" borderId="15" xfId="0" applyNumberFormat="1" applyFont="1" applyBorder="1"/>
    <xf numFmtId="167" fontId="9" fillId="0" borderId="16" xfId="0" applyNumberFormat="1" applyFont="1" applyBorder="1"/>
    <xf numFmtId="0" fontId="9" fillId="0" borderId="3" xfId="0" applyFont="1" applyBorder="1"/>
    <xf numFmtId="0" fontId="9" fillId="0" borderId="6" xfId="0" applyFont="1" applyBorder="1"/>
    <xf numFmtId="0" fontId="11" fillId="7" borderId="4" xfId="0" applyFont="1" applyFill="1" applyBorder="1" applyAlignment="1">
      <alignment horizontal="center" vertical="center"/>
    </xf>
    <xf numFmtId="167" fontId="9" fillId="8" borderId="15" xfId="0" applyNumberFormat="1" applyFont="1" applyFill="1" applyBorder="1"/>
    <xf numFmtId="167" fontId="13" fillId="5" borderId="0" xfId="0" applyNumberFormat="1" applyFont="1" applyFill="1" applyBorder="1"/>
    <xf numFmtId="167" fontId="13" fillId="5" borderId="11" xfId="0" applyNumberFormat="1" applyFont="1" applyFill="1" applyBorder="1"/>
    <xf numFmtId="0" fontId="13" fillId="5" borderId="12" xfId="0" applyFont="1" applyFill="1" applyBorder="1"/>
    <xf numFmtId="0" fontId="6" fillId="0" borderId="0" xfId="0" applyFont="1" applyFill="1" applyBorder="1"/>
    <xf numFmtId="0" fontId="14" fillId="0" borderId="0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stacked"/>
        <c:ser>
          <c:idx val="0"/>
          <c:order val="0"/>
          <c:tx>
            <c:strRef>
              <c:f>Feuil1!$C$2</c:f>
              <c:strCache>
                <c:ptCount val="1"/>
                <c:pt idx="0">
                  <c:v>R&amp;D</c:v>
                </c:pt>
              </c:strCache>
            </c:strRef>
          </c:tx>
          <c:cat>
            <c:strRef>
              <c:f>Feuil1!$B$3:$B$16</c:f>
              <c:strCache>
                <c:ptCount val="14"/>
                <c:pt idx="0">
                  <c:v>Belgique</c:v>
                </c:pt>
                <c:pt idx="1">
                  <c:v>Tchèquie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France revue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Royaume-Uni</c:v>
                </c:pt>
                <c:pt idx="12">
                  <c:v>Total pays </c:v>
                </c:pt>
                <c:pt idx="13">
                  <c:v>Total pays hors France</c:v>
                </c:pt>
              </c:strCache>
            </c:strRef>
          </c:cat>
          <c:val>
            <c:numRef>
              <c:f>Feuil1!$C$3:$C$16</c:f>
              <c:numCache>
                <c:formatCode>0%</c:formatCode>
                <c:ptCount val="14"/>
                <c:pt idx="0">
                  <c:v>0.30695846101867141</c:v>
                </c:pt>
                <c:pt idx="1">
                  <c:v>0.16457212538555341</c:v>
                </c:pt>
                <c:pt idx="2">
                  <c:v>0.32689428692946604</c:v>
                </c:pt>
                <c:pt idx="3">
                  <c:v>0.47626094118632473</c:v>
                </c:pt>
                <c:pt idx="4">
                  <c:v>0.1518528424118154</c:v>
                </c:pt>
                <c:pt idx="5">
                  <c:v>0.38249132860805307</c:v>
                </c:pt>
                <c:pt idx="6">
                  <c:v>0.33247202722896702</c:v>
                </c:pt>
                <c:pt idx="7">
                  <c:v>0.19773638111261521</c:v>
                </c:pt>
                <c:pt idx="8">
                  <c:v>0.22286058218428539</c:v>
                </c:pt>
                <c:pt idx="9">
                  <c:v>0.36851828008755183</c:v>
                </c:pt>
                <c:pt idx="10">
                  <c:v>0.40511053689348264</c:v>
                </c:pt>
                <c:pt idx="11">
                  <c:v>0.44337436294501043</c:v>
                </c:pt>
                <c:pt idx="12">
                  <c:v>0.3435178628087453</c:v>
                </c:pt>
                <c:pt idx="13">
                  <c:v>0.33586735365268894</c:v>
                </c:pt>
              </c:numCache>
            </c:numRef>
          </c:val>
        </c:ser>
        <c:ser>
          <c:idx val="1"/>
          <c:order val="1"/>
          <c:tx>
            <c:strRef>
              <c:f>Feuil1!$D$2</c:f>
              <c:strCache>
                <c:ptCount val="1"/>
                <c:pt idx="0">
                  <c:v>logiciels</c:v>
                </c:pt>
              </c:strCache>
            </c:strRef>
          </c:tx>
          <c:cat>
            <c:strRef>
              <c:f>Feuil1!$B$3:$B$16</c:f>
              <c:strCache>
                <c:ptCount val="14"/>
                <c:pt idx="0">
                  <c:v>Belgique</c:v>
                </c:pt>
                <c:pt idx="1">
                  <c:v>Tchèquie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France revue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Royaume-Uni</c:v>
                </c:pt>
                <c:pt idx="12">
                  <c:v>Total pays </c:v>
                </c:pt>
                <c:pt idx="13">
                  <c:v>Total pays hors France</c:v>
                </c:pt>
              </c:strCache>
            </c:strRef>
          </c:cat>
          <c:val>
            <c:numRef>
              <c:f>Feuil1!$D$3:$D$16</c:f>
              <c:numCache>
                <c:formatCode>0%</c:formatCode>
                <c:ptCount val="14"/>
                <c:pt idx="0">
                  <c:v>7.430219101233794E-2</c:v>
                </c:pt>
                <c:pt idx="1">
                  <c:v>6.1961121870740973E-2</c:v>
                </c:pt>
                <c:pt idx="2">
                  <c:v>0.24483411334818619</c:v>
                </c:pt>
                <c:pt idx="3">
                  <c:v>3.6910362542403638E-2</c:v>
                </c:pt>
                <c:pt idx="4">
                  <c:v>5.5481263558289501E-2</c:v>
                </c:pt>
                <c:pt idx="5">
                  <c:v>0.25195294827326198</c:v>
                </c:pt>
                <c:pt idx="6">
                  <c:v>0.15114329202587223</c:v>
                </c:pt>
                <c:pt idx="7">
                  <c:v>8.2713025139143553E-2</c:v>
                </c:pt>
                <c:pt idx="8">
                  <c:v>0.16431385423506237</c:v>
                </c:pt>
                <c:pt idx="9">
                  <c:v>0.12163213667941132</c:v>
                </c:pt>
                <c:pt idx="10">
                  <c:v>0.12503588860178008</c:v>
                </c:pt>
                <c:pt idx="11">
                  <c:v>0.11588169471211213</c:v>
                </c:pt>
                <c:pt idx="12">
                  <c:v>9.4290053249616618E-2</c:v>
                </c:pt>
                <c:pt idx="13">
                  <c:v>6.3340754869020119E-2</c:v>
                </c:pt>
              </c:numCache>
            </c:numRef>
          </c:val>
        </c:ser>
        <c:overlap val="100"/>
        <c:axId val="157912064"/>
        <c:axId val="160052352"/>
      </c:barChart>
      <c:catAx>
        <c:axId val="157912064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60052352"/>
        <c:crosses val="autoZero"/>
        <c:auto val="1"/>
        <c:lblAlgn val="ctr"/>
        <c:lblOffset val="100"/>
      </c:catAx>
      <c:valAx>
        <c:axId val="160052352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6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7912064"/>
        <c:crosses val="autoZero"/>
        <c:crossBetween val="between"/>
      </c:valAx>
    </c:plotArea>
    <c:legend>
      <c:legendPos val="r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519739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714375</xdr:colOff>
      <xdr:row>8</xdr:row>
      <xdr:rowOff>19049</xdr:rowOff>
    </xdr:from>
    <xdr:to>
      <xdr:col>9</xdr:col>
      <xdr:colOff>933450</xdr:colOff>
      <xdr:row>13</xdr:row>
      <xdr:rowOff>57149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CxnSpPr/>
      </xdr:nvCxnSpPr>
      <xdr:spPr>
        <a:xfrm rot="16200000" flipH="1">
          <a:off x="12934950" y="1857374"/>
          <a:ext cx="942975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5</xdr:row>
      <xdr:rowOff>38100</xdr:rowOff>
    </xdr:from>
    <xdr:to>
      <xdr:col>14</xdr:col>
      <xdr:colOff>447674</xdr:colOff>
      <xdr:row>29</xdr:row>
      <xdr:rowOff>133349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NFA_FL__custom_7064403/default/table" TargetMode="External"/><Relationship Id="rId1" Type="http://schemas.openxmlformats.org/officeDocument/2006/relationships/hyperlink" Target="https://ec.europa.eu/eurostat/databrowser/product/page/NAMA_10_NFA_FL__custom_7064403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O26"/>
  <sheetViews>
    <sheetView showGridLines="0" workbookViewId="0"/>
  </sheetViews>
  <sheetFormatPr baseColWidth="10" defaultColWidth="9.140625" defaultRowHeight="15"/>
  <cols>
    <col min="1" max="1" width="19.85546875" customWidth="1"/>
    <col min="2" max="2" width="10.85546875" customWidth="1"/>
    <col min="3" max="3" width="32.5703125" customWidth="1"/>
    <col min="4" max="4" width="23.42578125" customWidth="1"/>
    <col min="5" max="5" width="34.42578125" customWidth="1"/>
    <col min="6" max="6" width="7.85546875" customWidth="1"/>
  </cols>
  <sheetData>
    <row r="6" spans="1:15">
      <c r="A6" s="9" t="s">
        <v>0</v>
      </c>
    </row>
    <row r="7" spans="1:15">
      <c r="A7" s="12" t="s">
        <v>1</v>
      </c>
      <c r="B7" s="12" t="s">
        <v>2</v>
      </c>
    </row>
    <row r="8" spans="1:15" ht="42.75" customHeight="1">
      <c r="A8" s="10" t="s">
        <v>3</v>
      </c>
      <c r="B8" s="61" t="s">
        <v>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10" spans="1:15">
      <c r="A10" s="2" t="s">
        <v>5</v>
      </c>
      <c r="D10" s="2" t="s">
        <v>6</v>
      </c>
    </row>
    <row r="11" spans="1:15">
      <c r="A11" s="2" t="s">
        <v>7</v>
      </c>
      <c r="D11" s="2" t="s">
        <v>8</v>
      </c>
    </row>
    <row r="13" spans="1:15">
      <c r="B13" s="1" t="s">
        <v>9</v>
      </c>
    </row>
    <row r="14" spans="1:15">
      <c r="C14" s="2" t="s">
        <v>10</v>
      </c>
    </row>
    <row r="15" spans="1:1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</row>
    <row r="16" spans="1:15">
      <c r="B16" s="13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>
      <c r="B17" s="12" t="s">
        <v>21</v>
      </c>
      <c r="C17" s="11" t="s">
        <v>17</v>
      </c>
      <c r="D17" s="11" t="s">
        <v>18</v>
      </c>
      <c r="E17" s="11" t="s">
        <v>22</v>
      </c>
      <c r="F17" s="11" t="s">
        <v>20</v>
      </c>
    </row>
    <row r="18" spans="2:6">
      <c r="B18" s="13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>
      <c r="B19" s="12" t="s">
        <v>25</v>
      </c>
      <c r="C19" s="11" t="s">
        <v>17</v>
      </c>
      <c r="D19" s="11" t="s">
        <v>18</v>
      </c>
      <c r="E19" s="11" t="s">
        <v>26</v>
      </c>
      <c r="F19" s="11" t="s">
        <v>20</v>
      </c>
    </row>
    <row r="20" spans="2:6">
      <c r="B20" s="13" t="s">
        <v>27</v>
      </c>
      <c r="C20" s="2" t="s">
        <v>17</v>
      </c>
      <c r="D20" s="2" t="s">
        <v>18</v>
      </c>
      <c r="E20" s="2" t="s">
        <v>28</v>
      </c>
      <c r="F20" s="2" t="s">
        <v>20</v>
      </c>
    </row>
    <row r="21" spans="2:6">
      <c r="B21" s="12" t="s">
        <v>29</v>
      </c>
      <c r="C21" s="11" t="s">
        <v>17</v>
      </c>
      <c r="D21" s="11" t="s">
        <v>18</v>
      </c>
      <c r="E21" s="11" t="s">
        <v>30</v>
      </c>
      <c r="F21" s="11" t="s">
        <v>20</v>
      </c>
    </row>
    <row r="22" spans="2:6">
      <c r="B22" s="13" t="s">
        <v>31</v>
      </c>
      <c r="C22" s="2" t="s">
        <v>17</v>
      </c>
      <c r="D22" s="2" t="s">
        <v>18</v>
      </c>
      <c r="E22" s="2" t="s">
        <v>32</v>
      </c>
      <c r="F22" s="2" t="s">
        <v>20</v>
      </c>
    </row>
    <row r="23" spans="2:6">
      <c r="B23" s="12" t="s">
        <v>33</v>
      </c>
      <c r="C23" s="11" t="s">
        <v>17</v>
      </c>
      <c r="D23" s="11" t="s">
        <v>18</v>
      </c>
      <c r="E23" s="11" t="s">
        <v>34</v>
      </c>
      <c r="F23" s="11" t="s">
        <v>20</v>
      </c>
    </row>
    <row r="24" spans="2:6">
      <c r="B24" s="13" t="s">
        <v>35</v>
      </c>
      <c r="C24" s="2" t="s">
        <v>17</v>
      </c>
      <c r="D24" s="2" t="s">
        <v>18</v>
      </c>
      <c r="E24" s="2" t="s">
        <v>36</v>
      </c>
      <c r="F24" s="2" t="s">
        <v>20</v>
      </c>
    </row>
    <row r="25" spans="2:6">
      <c r="B25" s="12" t="s">
        <v>37</v>
      </c>
      <c r="C25" s="11" t="s">
        <v>17</v>
      </c>
      <c r="D25" s="11" t="s">
        <v>18</v>
      </c>
      <c r="E25" s="11" t="s">
        <v>38</v>
      </c>
      <c r="F25" s="11" t="s">
        <v>20</v>
      </c>
    </row>
    <row r="26" spans="2:6">
      <c r="B26" s="13" t="s">
        <v>39</v>
      </c>
      <c r="C26" s="2" t="s">
        <v>17</v>
      </c>
      <c r="D26" s="2" t="s">
        <v>18</v>
      </c>
      <c r="E26" s="2" t="s">
        <v>40</v>
      </c>
      <c r="F26" s="2" t="s">
        <v>20</v>
      </c>
    </row>
  </sheetData>
  <mergeCells count="1">
    <mergeCell ref="B8:O8"/>
  </mergeCells>
  <hyperlinks>
    <hyperlink ref="A7" r:id="rId1"/>
    <hyperlink ref="B7" r:id="rId2"/>
    <hyperlink ref="B16" location="'Feuille 1'!A1" display="Feuille 1"/>
    <hyperlink ref="B17" location="'Feuille 2'!A1" display="Feuille 2"/>
    <hyperlink ref="B18" location="'Feuille 3'!A1" display="Feuille 3"/>
    <hyperlink ref="B19" location="'Feuille 4'!A1" display="Feuille 4"/>
    <hyperlink ref="B20" location="'Feuille 5'!A1" display="Feuille 5"/>
    <hyperlink ref="B21" location="'Feuille 6'!A1" display="Feuille 6"/>
    <hyperlink ref="B22" location="'Feuille 7'!A1" display="Feuille 7"/>
    <hyperlink ref="B23" location="'Feuille 8'!A1" display="Feuille 8"/>
    <hyperlink ref="B24" location="'Feuille 9'!A1" display="Feuille 9"/>
    <hyperlink ref="B25" location="'Feuille 10'!A1" display="Feuille 10"/>
    <hyperlink ref="B26" location="'Feuille 11'!A1" display="Feuille 11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C9" sqref="C9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34</v>
      </c>
      <c r="D7" s="33">
        <f>D36/B36</f>
        <v>1.6615154846605407E-2</v>
      </c>
    </row>
    <row r="8" spans="1:11" ht="15">
      <c r="A8" s="1" t="s">
        <v>15</v>
      </c>
      <c r="C8" s="2" t="s">
        <v>20</v>
      </c>
      <c r="J8" s="33">
        <f>(J14+K14)*100/B14</f>
        <v>38.717443641934778</v>
      </c>
      <c r="K8" s="33">
        <f>K14*100/B14</f>
        <v>16.431385423506239</v>
      </c>
    </row>
    <row r="9" spans="1:11" ht="11.45" customHeight="1">
      <c r="C9">
        <f>C14/B14</f>
        <v>0.17465528562048588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172808</v>
      </c>
      <c r="C11" s="19">
        <v>86536</v>
      </c>
      <c r="D11" s="19">
        <v>48356</v>
      </c>
      <c r="E11" s="19">
        <v>16252</v>
      </c>
      <c r="F11" s="19">
        <v>5292</v>
      </c>
      <c r="G11" s="19">
        <v>4244</v>
      </c>
      <c r="H11" s="19">
        <v>141</v>
      </c>
      <c r="I11" s="19">
        <v>37775</v>
      </c>
      <c r="J11" s="19">
        <v>13243</v>
      </c>
      <c r="K11" s="19">
        <v>24158</v>
      </c>
    </row>
    <row r="12" spans="1:11" ht="15">
      <c r="A12" s="6" t="s">
        <v>47</v>
      </c>
      <c r="B12" s="18">
        <v>5255</v>
      </c>
      <c r="C12" s="18">
        <v>1873</v>
      </c>
      <c r="D12" s="18">
        <v>3008</v>
      </c>
      <c r="E12" s="18">
        <v>275</v>
      </c>
      <c r="F12" s="18">
        <v>26</v>
      </c>
      <c r="G12" s="18">
        <v>22</v>
      </c>
      <c r="H12" s="18">
        <v>141</v>
      </c>
      <c r="I12" s="18">
        <v>233</v>
      </c>
      <c r="J12" s="18">
        <v>146</v>
      </c>
      <c r="K12" s="18">
        <v>77</v>
      </c>
    </row>
    <row r="13" spans="1:11" ht="15">
      <c r="A13" s="6" t="s">
        <v>48</v>
      </c>
      <c r="B13" s="19">
        <v>2067</v>
      </c>
      <c r="C13" s="19">
        <v>474</v>
      </c>
      <c r="D13" s="19">
        <v>1412</v>
      </c>
      <c r="E13" s="19">
        <v>1299</v>
      </c>
      <c r="F13" s="19">
        <v>3</v>
      </c>
      <c r="G13" s="19">
        <v>3</v>
      </c>
      <c r="H13" s="19">
        <v>0</v>
      </c>
      <c r="I13" s="19">
        <v>181</v>
      </c>
      <c r="J13" s="19">
        <v>4</v>
      </c>
      <c r="K13" s="19">
        <v>74</v>
      </c>
    </row>
    <row r="14" spans="1:11" ht="15">
      <c r="A14" s="6" t="s">
        <v>49</v>
      </c>
      <c r="B14" s="18">
        <v>18276</v>
      </c>
      <c r="C14" s="18">
        <v>3192</v>
      </c>
      <c r="D14" s="18">
        <v>8008</v>
      </c>
      <c r="E14" s="18">
        <v>379</v>
      </c>
      <c r="F14" s="18">
        <v>341</v>
      </c>
      <c r="G14" s="18">
        <v>320</v>
      </c>
      <c r="H14" s="18">
        <v>0</v>
      </c>
      <c r="I14" s="18">
        <v>7076</v>
      </c>
      <c r="J14" s="18">
        <v>4073</v>
      </c>
      <c r="K14" s="18">
        <v>3003</v>
      </c>
    </row>
    <row r="15" spans="1:11" ht="15">
      <c r="A15" s="6" t="s">
        <v>50</v>
      </c>
      <c r="B15" s="19">
        <v>2864</v>
      </c>
      <c r="C15" s="19">
        <v>456</v>
      </c>
      <c r="D15" s="19">
        <v>1701</v>
      </c>
      <c r="E15" s="19">
        <v>42</v>
      </c>
      <c r="F15" s="19">
        <v>52</v>
      </c>
      <c r="G15" s="19">
        <v>49</v>
      </c>
      <c r="H15" s="19">
        <v>0</v>
      </c>
      <c r="I15" s="19">
        <v>707</v>
      </c>
      <c r="J15" s="19">
        <v>201</v>
      </c>
      <c r="K15" s="19">
        <v>506</v>
      </c>
    </row>
    <row r="16" spans="1:11" ht="15">
      <c r="A16" s="6" t="s">
        <v>51</v>
      </c>
      <c r="B16" s="18">
        <v>863</v>
      </c>
      <c r="C16" s="18">
        <v>52</v>
      </c>
      <c r="D16" s="18">
        <v>759</v>
      </c>
      <c r="E16" s="18">
        <v>6</v>
      </c>
      <c r="F16" s="18">
        <v>18</v>
      </c>
      <c r="G16" s="18">
        <v>18</v>
      </c>
      <c r="H16" s="18">
        <v>0</v>
      </c>
      <c r="I16" s="18">
        <v>52</v>
      </c>
      <c r="J16" s="18">
        <v>10</v>
      </c>
      <c r="K16" s="18">
        <v>42</v>
      </c>
    </row>
    <row r="17" spans="1:11" ht="15">
      <c r="A17" s="6" t="s">
        <v>52</v>
      </c>
      <c r="B17" s="19">
        <v>6317</v>
      </c>
      <c r="C17" s="19">
        <v>4023</v>
      </c>
      <c r="D17" s="19">
        <v>1778</v>
      </c>
      <c r="E17" s="19">
        <v>3</v>
      </c>
      <c r="F17" s="19">
        <v>44</v>
      </c>
      <c r="G17" s="19">
        <v>37</v>
      </c>
      <c r="H17" s="19">
        <v>0</v>
      </c>
      <c r="I17" s="19">
        <v>516</v>
      </c>
      <c r="J17" s="19">
        <v>55</v>
      </c>
      <c r="K17" s="19">
        <v>461</v>
      </c>
    </row>
    <row r="18" spans="1:11" ht="15">
      <c r="A18" s="6" t="s">
        <v>53</v>
      </c>
      <c r="B18" s="18">
        <v>1661</v>
      </c>
      <c r="C18" s="18">
        <v>467</v>
      </c>
      <c r="D18" s="18">
        <v>900</v>
      </c>
      <c r="E18" s="18">
        <v>164</v>
      </c>
      <c r="F18" s="18">
        <v>27</v>
      </c>
      <c r="G18" s="18">
        <v>26</v>
      </c>
      <c r="H18" s="18">
        <v>0</v>
      </c>
      <c r="I18" s="18">
        <v>294</v>
      </c>
      <c r="J18" s="18">
        <v>54</v>
      </c>
      <c r="K18" s="18">
        <v>240</v>
      </c>
    </row>
    <row r="19" spans="1:11" ht="15">
      <c r="A19" s="6" t="s">
        <v>54</v>
      </c>
      <c r="B19" s="19">
        <v>4269</v>
      </c>
      <c r="C19" s="19">
        <v>1101</v>
      </c>
      <c r="D19" s="19">
        <v>2262</v>
      </c>
      <c r="E19" s="19">
        <v>1154</v>
      </c>
      <c r="F19" s="19">
        <v>128</v>
      </c>
      <c r="G19" s="19">
        <v>108</v>
      </c>
      <c r="H19" s="19">
        <v>0</v>
      </c>
      <c r="I19" s="19">
        <v>906</v>
      </c>
      <c r="J19" s="19">
        <v>86</v>
      </c>
      <c r="K19" s="19">
        <v>820</v>
      </c>
    </row>
    <row r="20" spans="1:11" ht="15">
      <c r="A20" s="6" t="s">
        <v>55</v>
      </c>
      <c r="B20" s="18">
        <v>21650</v>
      </c>
      <c r="C20" s="18">
        <v>4938</v>
      </c>
      <c r="D20" s="18">
        <v>11485</v>
      </c>
      <c r="E20" s="18">
        <v>5494</v>
      </c>
      <c r="F20" s="18">
        <v>772</v>
      </c>
      <c r="G20" s="18">
        <v>659</v>
      </c>
      <c r="H20" s="18">
        <v>0</v>
      </c>
      <c r="I20" s="18">
        <v>5227</v>
      </c>
      <c r="J20" s="18">
        <v>685</v>
      </c>
      <c r="K20" s="18">
        <v>4542</v>
      </c>
    </row>
    <row r="21" spans="1:11" ht="15">
      <c r="A21" s="6" t="s">
        <v>56</v>
      </c>
      <c r="B21" s="19">
        <v>10723</v>
      </c>
      <c r="C21" s="19">
        <v>1987</v>
      </c>
      <c r="D21" s="19">
        <v>4978</v>
      </c>
      <c r="E21" s="19">
        <v>1517</v>
      </c>
      <c r="F21" s="19">
        <v>506</v>
      </c>
      <c r="G21" s="19">
        <v>464</v>
      </c>
      <c r="H21" s="19">
        <v>0</v>
      </c>
      <c r="I21" s="19">
        <v>3758</v>
      </c>
      <c r="J21" s="19">
        <v>537</v>
      </c>
      <c r="K21" s="19">
        <v>3221</v>
      </c>
    </row>
    <row r="22" spans="1:11" ht="15">
      <c r="A22" s="6" t="s">
        <v>57</v>
      </c>
      <c r="B22" s="18">
        <v>9482</v>
      </c>
      <c r="C22" s="18">
        <v>2389</v>
      </c>
      <c r="D22" s="18">
        <v>5849</v>
      </c>
      <c r="E22" s="18">
        <v>3906</v>
      </c>
      <c r="F22" s="18">
        <v>225</v>
      </c>
      <c r="G22" s="18">
        <v>167</v>
      </c>
      <c r="H22" s="18">
        <v>0</v>
      </c>
      <c r="I22" s="18">
        <v>1244</v>
      </c>
      <c r="J22" s="18">
        <v>141</v>
      </c>
      <c r="K22" s="18">
        <v>1103</v>
      </c>
    </row>
    <row r="23" spans="1:11" ht="15">
      <c r="A23" s="6" t="s">
        <v>58</v>
      </c>
      <c r="B23" s="19">
        <v>1445</v>
      </c>
      <c r="C23" s="19">
        <v>562</v>
      </c>
      <c r="D23" s="19">
        <v>658</v>
      </c>
      <c r="E23" s="19">
        <v>71</v>
      </c>
      <c r="F23" s="19">
        <v>41</v>
      </c>
      <c r="G23" s="19">
        <v>28</v>
      </c>
      <c r="H23" s="19">
        <v>0</v>
      </c>
      <c r="I23" s="19">
        <v>225</v>
      </c>
      <c r="J23" s="19">
        <v>7</v>
      </c>
      <c r="K23" s="19">
        <v>218</v>
      </c>
    </row>
    <row r="24" spans="1:11" ht="15">
      <c r="A24" s="6" t="s">
        <v>59</v>
      </c>
      <c r="B24" s="18">
        <v>7730</v>
      </c>
      <c r="C24" s="18">
        <v>2063</v>
      </c>
      <c r="D24" s="18">
        <v>1979</v>
      </c>
      <c r="E24" s="18">
        <v>85</v>
      </c>
      <c r="F24" s="18">
        <v>671</v>
      </c>
      <c r="G24" s="18">
        <v>450</v>
      </c>
      <c r="H24" s="18">
        <v>0</v>
      </c>
      <c r="I24" s="18">
        <v>3688</v>
      </c>
      <c r="J24" s="18">
        <v>1045</v>
      </c>
      <c r="K24" s="18">
        <v>2460</v>
      </c>
    </row>
    <row r="27" spans="1:11" ht="15">
      <c r="A27" s="6" t="s">
        <v>62</v>
      </c>
      <c r="B27" s="19">
        <v>5817</v>
      </c>
      <c r="C27" s="19">
        <v>1032</v>
      </c>
      <c r="D27" s="19">
        <v>1485</v>
      </c>
      <c r="E27" s="19">
        <v>503</v>
      </c>
      <c r="F27" s="19">
        <v>325</v>
      </c>
      <c r="G27" s="19">
        <v>276</v>
      </c>
      <c r="H27" s="19">
        <v>0</v>
      </c>
      <c r="I27" s="19">
        <v>3300</v>
      </c>
      <c r="J27" s="19">
        <v>1322</v>
      </c>
      <c r="K27" s="19">
        <v>1978</v>
      </c>
    </row>
    <row r="28" spans="1:11" ht="15">
      <c r="A28" s="6" t="s">
        <v>63</v>
      </c>
      <c r="B28" s="18">
        <v>9060</v>
      </c>
      <c r="C28" s="18">
        <v>387</v>
      </c>
      <c r="D28" s="18">
        <v>7573</v>
      </c>
      <c r="E28" s="18">
        <v>5935</v>
      </c>
      <c r="F28" s="18">
        <v>199</v>
      </c>
      <c r="G28" s="18">
        <v>172</v>
      </c>
      <c r="H28" s="18">
        <v>0</v>
      </c>
      <c r="I28" s="18">
        <v>1100</v>
      </c>
      <c r="J28" s="18">
        <v>184</v>
      </c>
      <c r="K28" s="18">
        <v>1211</v>
      </c>
    </row>
    <row r="30" spans="1:11" ht="15">
      <c r="A30" s="6" t="s">
        <v>65</v>
      </c>
      <c r="B30" s="18">
        <v>2254</v>
      </c>
      <c r="C30" s="18">
        <v>357</v>
      </c>
      <c r="D30" s="18">
        <v>765</v>
      </c>
      <c r="E30" s="18">
        <v>112</v>
      </c>
      <c r="F30" s="18">
        <v>185</v>
      </c>
      <c r="G30" s="18">
        <v>101</v>
      </c>
      <c r="H30" s="18">
        <v>0</v>
      </c>
      <c r="I30" s="18">
        <v>1132</v>
      </c>
      <c r="J30" s="18">
        <v>297</v>
      </c>
      <c r="K30" s="18">
        <v>463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88</v>
      </c>
      <c r="B33" s="22">
        <f>B12+B13+B14+B17+B18+B19+B20+B24++B27+B28+B30</f>
        <v>84356</v>
      </c>
      <c r="C33" s="22">
        <f t="shared" ref="C33:K33" si="0">C12+C13+C14+C17+C18+C19+C20+C24++C27+C28+C30</f>
        <v>19907</v>
      </c>
      <c r="D33" s="22">
        <f t="shared" si="0"/>
        <v>40655</v>
      </c>
      <c r="E33" s="22">
        <f t="shared" si="0"/>
        <v>15403</v>
      </c>
      <c r="F33" s="22">
        <f t="shared" si="0"/>
        <v>2721</v>
      </c>
      <c r="G33" s="22">
        <f t="shared" si="0"/>
        <v>2174</v>
      </c>
      <c r="H33" s="22">
        <f t="shared" si="0"/>
        <v>141</v>
      </c>
      <c r="I33" s="22">
        <f t="shared" si="0"/>
        <v>23653</v>
      </c>
      <c r="J33" s="22">
        <f t="shared" si="0"/>
        <v>7951</v>
      </c>
      <c r="K33" s="22">
        <f t="shared" si="0"/>
        <v>15329</v>
      </c>
    </row>
    <row r="34" spans="1:11" s="20" customFormat="1" ht="15">
      <c r="A34" s="1" t="s">
        <v>82</v>
      </c>
      <c r="B34" s="28">
        <f t="shared" ref="B34:C34" si="1">B12+B13+B14+B17+B18+B19+B20+B24+B27+B28+B30</f>
        <v>84356</v>
      </c>
      <c r="C34" s="28">
        <f t="shared" si="1"/>
        <v>19907</v>
      </c>
      <c r="D34" s="28">
        <f>D12+D13+D14+D17+D18+D19+D20+D24+D27+D28+D30</f>
        <v>40655</v>
      </c>
      <c r="E34" s="28">
        <f t="shared" ref="E34:K34" si="2">E12+E13+E14+E17+E18+E19+E20+E24+E27+E28+E30</f>
        <v>15403</v>
      </c>
      <c r="F34" s="28">
        <f t="shared" si="2"/>
        <v>2721</v>
      </c>
      <c r="G34" s="28">
        <f t="shared" si="2"/>
        <v>2174</v>
      </c>
      <c r="H34" s="28">
        <f t="shared" si="2"/>
        <v>141</v>
      </c>
      <c r="I34" s="28">
        <f t="shared" si="2"/>
        <v>23653</v>
      </c>
      <c r="J34" s="22">
        <f t="shared" si="2"/>
        <v>7951</v>
      </c>
      <c r="K34" s="28">
        <f t="shared" si="2"/>
        <v>15329</v>
      </c>
    </row>
    <row r="35" spans="1:11" ht="15">
      <c r="A35" s="6" t="s">
        <v>60</v>
      </c>
      <c r="B35" s="19">
        <v>7704</v>
      </c>
      <c r="C35" s="19">
        <v>3464</v>
      </c>
      <c r="D35" s="19">
        <v>913</v>
      </c>
      <c r="E35" s="19">
        <v>84</v>
      </c>
      <c r="F35" s="19">
        <v>631</v>
      </c>
      <c r="G35" s="19">
        <v>579</v>
      </c>
      <c r="H35" s="19">
        <v>0</v>
      </c>
      <c r="I35" s="19">
        <v>3327</v>
      </c>
      <c r="J35" s="19">
        <v>662</v>
      </c>
      <c r="K35" s="19">
        <v>2664</v>
      </c>
    </row>
    <row r="36" spans="1:11" ht="15">
      <c r="A36" s="6" t="s">
        <v>61</v>
      </c>
      <c r="B36" s="18">
        <v>48209</v>
      </c>
      <c r="C36" s="18">
        <v>47266</v>
      </c>
      <c r="D36" s="18">
        <v>801</v>
      </c>
      <c r="E36" s="18">
        <v>64</v>
      </c>
      <c r="F36" s="18">
        <v>68</v>
      </c>
      <c r="G36" s="18">
        <v>58</v>
      </c>
      <c r="H36" s="18">
        <v>0</v>
      </c>
      <c r="I36" s="18">
        <v>142</v>
      </c>
      <c r="J36" s="18">
        <v>4</v>
      </c>
      <c r="K36" s="18">
        <v>138</v>
      </c>
    </row>
    <row r="37" spans="1:11" ht="15">
      <c r="A37" s="6" t="s">
        <v>64</v>
      </c>
      <c r="B37" s="19">
        <v>32539</v>
      </c>
      <c r="C37" s="19">
        <v>15899</v>
      </c>
      <c r="D37" s="19">
        <v>5987</v>
      </c>
      <c r="E37" s="19">
        <v>701</v>
      </c>
      <c r="F37" s="19">
        <v>1872</v>
      </c>
      <c r="G37" s="19">
        <v>1433</v>
      </c>
      <c r="H37" s="19">
        <v>0</v>
      </c>
      <c r="I37" s="19">
        <v>10653</v>
      </c>
      <c r="J37" s="19">
        <v>4626</v>
      </c>
      <c r="K37" s="19">
        <v>6027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A34" sqref="A34:XFD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36</v>
      </c>
    </row>
    <row r="8" spans="1:11" ht="15">
      <c r="A8" s="1" t="s">
        <v>15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98948</v>
      </c>
      <c r="C11" s="15">
        <v>45310.9</v>
      </c>
      <c r="D11" s="15">
        <v>31294.6</v>
      </c>
      <c r="E11" s="15">
        <v>8733.6</v>
      </c>
      <c r="F11" s="15">
        <v>5059.3999999999996</v>
      </c>
      <c r="G11" s="15">
        <v>1851.2</v>
      </c>
      <c r="H11" s="15">
        <v>124.5</v>
      </c>
      <c r="I11" s="19">
        <v>22218</v>
      </c>
      <c r="J11" s="15">
        <v>11119.9</v>
      </c>
      <c r="K11" s="19">
        <v>10753</v>
      </c>
    </row>
    <row r="12" spans="1:11" ht="15">
      <c r="A12" s="6" t="s">
        <v>47</v>
      </c>
      <c r="B12" s="14">
        <v>2309.9</v>
      </c>
      <c r="C12" s="14">
        <v>791.6</v>
      </c>
      <c r="D12" s="14">
        <v>1371.2</v>
      </c>
      <c r="E12" s="14">
        <v>424.9</v>
      </c>
      <c r="F12" s="14">
        <v>21.6</v>
      </c>
      <c r="G12" s="14">
        <v>21.2</v>
      </c>
      <c r="H12" s="14">
        <v>124.5</v>
      </c>
      <c r="I12" s="14">
        <v>22.5</v>
      </c>
      <c r="J12" s="14">
        <v>5.7</v>
      </c>
      <c r="K12" s="14">
        <v>16.8</v>
      </c>
    </row>
    <row r="13" spans="1:11" ht="15">
      <c r="A13" s="6" t="s">
        <v>48</v>
      </c>
      <c r="B13" s="15">
        <v>365.8</v>
      </c>
      <c r="C13" s="15">
        <v>32.1</v>
      </c>
      <c r="D13" s="15">
        <v>296.60000000000002</v>
      </c>
      <c r="E13" s="15">
        <v>16.8</v>
      </c>
      <c r="F13" s="15">
        <v>1.7</v>
      </c>
      <c r="G13" s="15">
        <v>1.3</v>
      </c>
      <c r="H13" s="19">
        <v>0</v>
      </c>
      <c r="I13" s="15">
        <v>37.1</v>
      </c>
      <c r="J13" s="15">
        <v>13.8</v>
      </c>
      <c r="K13" s="15">
        <v>23.3</v>
      </c>
    </row>
    <row r="14" spans="1:11" ht="15">
      <c r="A14" s="6" t="s">
        <v>49</v>
      </c>
      <c r="B14" s="14">
        <v>17863.7</v>
      </c>
      <c r="C14" s="14">
        <v>2571.3000000000002</v>
      </c>
      <c r="D14" s="14">
        <v>6536.6</v>
      </c>
      <c r="E14" s="18">
        <v>253</v>
      </c>
      <c r="F14" s="18">
        <v>576</v>
      </c>
      <c r="G14" s="14">
        <v>270.2</v>
      </c>
      <c r="H14" s="18">
        <v>0</v>
      </c>
      <c r="I14" s="14">
        <v>8755.9</v>
      </c>
      <c r="J14" s="14">
        <v>6583.1</v>
      </c>
      <c r="K14" s="14">
        <v>2172.8000000000002</v>
      </c>
    </row>
    <row r="15" spans="1:11" ht="15">
      <c r="A15" s="6" t="s">
        <v>50</v>
      </c>
      <c r="B15" s="15">
        <v>1301.2</v>
      </c>
      <c r="C15" s="15">
        <v>339.4</v>
      </c>
      <c r="D15" s="15">
        <v>760.8</v>
      </c>
      <c r="E15" s="15">
        <v>44.5</v>
      </c>
      <c r="F15" s="19">
        <v>40</v>
      </c>
      <c r="G15" s="15">
        <v>37.799999999999997</v>
      </c>
      <c r="H15" s="19">
        <v>0</v>
      </c>
      <c r="I15" s="19">
        <v>201</v>
      </c>
      <c r="J15" s="15">
        <v>50.3</v>
      </c>
      <c r="K15" s="15">
        <v>150.69999999999999</v>
      </c>
    </row>
    <row r="16" spans="1:11" ht="15">
      <c r="A16" s="6" t="s">
        <v>51</v>
      </c>
      <c r="B16" s="14">
        <v>199.9</v>
      </c>
      <c r="C16" s="14">
        <v>2.2000000000000002</v>
      </c>
      <c r="D16" s="14">
        <v>165.5</v>
      </c>
      <c r="E16" s="18">
        <v>1</v>
      </c>
      <c r="F16" s="14">
        <v>0.1</v>
      </c>
      <c r="G16" s="18">
        <v>0</v>
      </c>
      <c r="H16" s="18">
        <v>0</v>
      </c>
      <c r="I16" s="14">
        <v>32.200000000000003</v>
      </c>
      <c r="J16" s="14">
        <v>10.1</v>
      </c>
      <c r="K16" s="14">
        <v>22.1</v>
      </c>
    </row>
    <row r="17" spans="1:11" ht="15">
      <c r="A17" s="6" t="s">
        <v>52</v>
      </c>
      <c r="B17" s="15">
        <v>2820.4</v>
      </c>
      <c r="C17" s="19">
        <v>543</v>
      </c>
      <c r="D17" s="15">
        <v>1939.2</v>
      </c>
      <c r="E17" s="15">
        <v>32.1</v>
      </c>
      <c r="F17" s="15">
        <v>166.4</v>
      </c>
      <c r="G17" s="15">
        <v>43.1</v>
      </c>
      <c r="H17" s="19">
        <v>0</v>
      </c>
      <c r="I17" s="15">
        <v>338.2</v>
      </c>
      <c r="J17" s="15">
        <v>43.4</v>
      </c>
      <c r="K17" s="15">
        <v>294.7</v>
      </c>
    </row>
    <row r="18" spans="1:11" ht="15">
      <c r="A18" s="6" t="s">
        <v>53</v>
      </c>
      <c r="B18" s="14">
        <v>1382.7</v>
      </c>
      <c r="C18" s="14">
        <v>851.4</v>
      </c>
      <c r="D18" s="18">
        <v>490</v>
      </c>
      <c r="E18" s="14">
        <v>78.7</v>
      </c>
      <c r="F18" s="18">
        <v>34</v>
      </c>
      <c r="G18" s="14">
        <v>14.1</v>
      </c>
      <c r="H18" s="18">
        <v>0</v>
      </c>
      <c r="I18" s="14">
        <v>41.4</v>
      </c>
      <c r="J18" s="14">
        <v>11.2</v>
      </c>
      <c r="K18" s="14">
        <v>30.2</v>
      </c>
    </row>
    <row r="19" spans="1:11" ht="15">
      <c r="A19" s="6" t="s">
        <v>54</v>
      </c>
      <c r="B19" s="15">
        <v>1698.5</v>
      </c>
      <c r="C19" s="15">
        <v>337.5</v>
      </c>
      <c r="D19" s="15">
        <v>962.7</v>
      </c>
      <c r="E19" s="15">
        <v>262.10000000000002</v>
      </c>
      <c r="F19" s="15">
        <v>85.2</v>
      </c>
      <c r="G19" s="15">
        <v>41.1</v>
      </c>
      <c r="H19" s="19">
        <v>0</v>
      </c>
      <c r="I19" s="15">
        <v>398.3</v>
      </c>
      <c r="J19" s="15">
        <v>67.3</v>
      </c>
      <c r="K19" s="15">
        <v>331.1</v>
      </c>
    </row>
    <row r="20" spans="1:11" ht="15">
      <c r="A20" s="6" t="s">
        <v>55</v>
      </c>
      <c r="B20" s="14">
        <v>15535.2</v>
      </c>
      <c r="C20" s="14">
        <v>7157.5</v>
      </c>
      <c r="D20" s="14">
        <v>5787.4</v>
      </c>
      <c r="E20" s="14">
        <v>1659.8</v>
      </c>
      <c r="F20" s="14">
        <v>980.9</v>
      </c>
      <c r="G20" s="14">
        <v>365.5</v>
      </c>
      <c r="H20" s="18">
        <v>0</v>
      </c>
      <c r="I20" s="14">
        <v>2590.3000000000002</v>
      </c>
      <c r="J20" s="14">
        <v>370.4</v>
      </c>
      <c r="K20" s="14">
        <v>2219.9</v>
      </c>
    </row>
    <row r="21" spans="1:11" ht="15">
      <c r="A21" s="6" t="s">
        <v>56</v>
      </c>
      <c r="B21" s="15">
        <v>6156.6</v>
      </c>
      <c r="C21" s="15">
        <v>1624.5</v>
      </c>
      <c r="D21" s="15">
        <v>2649.6</v>
      </c>
      <c r="E21" s="15">
        <v>379.8</v>
      </c>
      <c r="F21" s="15">
        <v>570.79999999999995</v>
      </c>
      <c r="G21" s="15">
        <v>205.5</v>
      </c>
      <c r="H21" s="19">
        <v>0</v>
      </c>
      <c r="I21" s="15">
        <v>1882.5</v>
      </c>
      <c r="J21" s="19">
        <v>349</v>
      </c>
      <c r="K21" s="15">
        <v>1533.5</v>
      </c>
    </row>
    <row r="22" spans="1:11" ht="15">
      <c r="A22" s="6" t="s">
        <v>57</v>
      </c>
      <c r="B22" s="14">
        <v>7327.3</v>
      </c>
      <c r="C22" s="14">
        <v>4217.1000000000004</v>
      </c>
      <c r="D22" s="14">
        <v>2494.6</v>
      </c>
      <c r="E22" s="14">
        <v>1250.2</v>
      </c>
      <c r="F22" s="14">
        <v>311.2</v>
      </c>
      <c r="G22" s="14">
        <v>102.9</v>
      </c>
      <c r="H22" s="18">
        <v>0</v>
      </c>
      <c r="I22" s="14">
        <v>615.6</v>
      </c>
      <c r="J22" s="14">
        <v>21.4</v>
      </c>
      <c r="K22" s="14">
        <v>594.20000000000005</v>
      </c>
    </row>
    <row r="23" spans="1:11" ht="15">
      <c r="A23" s="6" t="s">
        <v>58</v>
      </c>
      <c r="B23" s="15">
        <v>2051.3000000000002</v>
      </c>
      <c r="C23" s="15">
        <v>1315.9</v>
      </c>
      <c r="D23" s="15">
        <v>643.20000000000005</v>
      </c>
      <c r="E23" s="15">
        <v>29.8</v>
      </c>
      <c r="F23" s="15">
        <v>98.9</v>
      </c>
      <c r="G23" s="15">
        <v>57.2</v>
      </c>
      <c r="H23" s="19">
        <v>0</v>
      </c>
      <c r="I23" s="15">
        <v>92.2</v>
      </c>
      <c r="J23" s="19">
        <v>0</v>
      </c>
      <c r="K23" s="15">
        <v>92.2</v>
      </c>
    </row>
    <row r="24" spans="1:11" ht="15">
      <c r="A24" s="6" t="s">
        <v>59</v>
      </c>
      <c r="B24" s="18">
        <v>3999</v>
      </c>
      <c r="C24" s="14">
        <v>145.80000000000001</v>
      </c>
      <c r="D24" s="14">
        <v>1334.6</v>
      </c>
      <c r="E24" s="14">
        <v>19.899999999999999</v>
      </c>
      <c r="F24" s="14">
        <v>1201.9000000000001</v>
      </c>
      <c r="G24" s="14">
        <v>311.5</v>
      </c>
      <c r="H24" s="18">
        <v>0</v>
      </c>
      <c r="I24" s="14">
        <v>2518.6</v>
      </c>
      <c r="J24" s="14">
        <v>639.70000000000005</v>
      </c>
      <c r="K24" s="14">
        <v>1711.1</v>
      </c>
    </row>
    <row r="27" spans="1:11" ht="15">
      <c r="A27" s="6" t="s">
        <v>62</v>
      </c>
      <c r="B27" s="15">
        <v>3174.9</v>
      </c>
      <c r="C27" s="15">
        <v>428.8</v>
      </c>
      <c r="D27" s="15">
        <v>690.1</v>
      </c>
      <c r="E27" s="15">
        <v>81.900000000000006</v>
      </c>
      <c r="F27" s="15">
        <v>310.60000000000002</v>
      </c>
      <c r="G27" s="15">
        <v>195.3</v>
      </c>
      <c r="H27" s="19">
        <v>0</v>
      </c>
      <c r="I27" s="19">
        <v>2056</v>
      </c>
      <c r="J27" s="15">
        <v>925.7</v>
      </c>
      <c r="K27" s="15">
        <v>1130.3</v>
      </c>
    </row>
    <row r="28" spans="1:11" ht="15">
      <c r="A28" s="6" t="s">
        <v>63</v>
      </c>
      <c r="B28" s="14">
        <v>7321.5</v>
      </c>
      <c r="C28" s="14">
        <v>243.1</v>
      </c>
      <c r="D28" s="14">
        <v>6811.1</v>
      </c>
      <c r="E28" s="14">
        <v>4354.3999999999996</v>
      </c>
      <c r="F28" s="14">
        <v>326.89999999999998</v>
      </c>
      <c r="G28" s="14">
        <v>156.5</v>
      </c>
      <c r="H28" s="18">
        <v>0</v>
      </c>
      <c r="I28" s="14">
        <v>267.3</v>
      </c>
      <c r="J28" s="14">
        <v>13.7</v>
      </c>
      <c r="K28" s="14">
        <v>253.6</v>
      </c>
    </row>
    <row r="30" spans="1:11" ht="15">
      <c r="A30" s="6" t="s">
        <v>65</v>
      </c>
      <c r="B30" s="14">
        <v>2645.9</v>
      </c>
      <c r="C30" s="14">
        <v>1598.5</v>
      </c>
      <c r="D30" s="14">
        <v>647.6</v>
      </c>
      <c r="E30" s="14">
        <v>59.4</v>
      </c>
      <c r="F30" s="14">
        <v>186.6</v>
      </c>
      <c r="G30" s="14">
        <v>64.900000000000006</v>
      </c>
      <c r="H30" s="18">
        <v>0</v>
      </c>
      <c r="I30" s="14">
        <v>399.9</v>
      </c>
      <c r="J30" s="14">
        <v>65.400000000000006</v>
      </c>
      <c r="K30" s="14">
        <v>157.30000000000001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59117.500000000007</v>
      </c>
      <c r="C33" s="22">
        <f t="shared" ref="C33:K33" si="0">C12+C13+C14+C17+C18+C19+C20+C24++C27+C28+C30</f>
        <v>14700.599999999999</v>
      </c>
      <c r="D33" s="22">
        <f t="shared" si="0"/>
        <v>26867.1</v>
      </c>
      <c r="E33" s="22">
        <f t="shared" si="0"/>
        <v>7243</v>
      </c>
      <c r="F33" s="22">
        <f t="shared" si="0"/>
        <v>3891.7999999999997</v>
      </c>
      <c r="G33" s="22">
        <f t="shared" si="0"/>
        <v>1484.7</v>
      </c>
      <c r="H33" s="22">
        <f t="shared" si="0"/>
        <v>124.5</v>
      </c>
      <c r="I33" s="22">
        <f t="shared" si="0"/>
        <v>17425.500000000004</v>
      </c>
      <c r="J33" s="22">
        <f t="shared" si="0"/>
        <v>8739.4</v>
      </c>
      <c r="K33" s="22">
        <f t="shared" si="0"/>
        <v>8341.1</v>
      </c>
    </row>
    <row r="34" spans="1:11" s="20" customFormat="1" ht="15">
      <c r="A34" s="1" t="s">
        <v>82</v>
      </c>
      <c r="B34" s="28">
        <f t="shared" ref="B34:C34" si="1">B12+B13+B14+B17+B18+B19+B20+B24+B27+B28+B30</f>
        <v>59117.500000000007</v>
      </c>
      <c r="C34" s="28">
        <f t="shared" si="1"/>
        <v>14700.599999999999</v>
      </c>
      <c r="D34" s="28">
        <f>D12+D13+D14+D17+D18+D19+D20+D24+D27+D28+D30</f>
        <v>26867.1</v>
      </c>
      <c r="E34" s="28">
        <f t="shared" ref="E34:K34" si="2">E12+E13+E14+E17+E18+E19+E20+E24+E27+E28+E30</f>
        <v>7243</v>
      </c>
      <c r="F34" s="28">
        <f t="shared" si="2"/>
        <v>3891.7999999999997</v>
      </c>
      <c r="G34" s="28">
        <f t="shared" si="2"/>
        <v>1484.7</v>
      </c>
      <c r="H34" s="28">
        <f t="shared" si="2"/>
        <v>124.5</v>
      </c>
      <c r="I34" s="28">
        <f t="shared" si="2"/>
        <v>17425.500000000004</v>
      </c>
      <c r="J34" s="22">
        <f t="shared" si="2"/>
        <v>8739.4</v>
      </c>
      <c r="K34" s="28">
        <f t="shared" si="2"/>
        <v>8341.1</v>
      </c>
    </row>
    <row r="35" spans="1:11" ht="15">
      <c r="A35" s="6" t="s">
        <v>60</v>
      </c>
      <c r="B35" s="19">
        <v>3669</v>
      </c>
      <c r="C35" s="15">
        <v>896.7</v>
      </c>
      <c r="D35" s="15">
        <v>1207.5999999999999</v>
      </c>
      <c r="E35" s="15">
        <v>1012.8</v>
      </c>
      <c r="F35" s="15">
        <v>58.2</v>
      </c>
      <c r="G35" s="15">
        <v>48.8</v>
      </c>
      <c r="H35" s="19">
        <v>0</v>
      </c>
      <c r="I35" s="15">
        <v>1564.7</v>
      </c>
      <c r="J35" s="15">
        <v>21.1</v>
      </c>
      <c r="K35" s="15">
        <v>1543.7</v>
      </c>
    </row>
    <row r="36" spans="1:11" ht="15">
      <c r="A36" s="6" t="s">
        <v>61</v>
      </c>
      <c r="B36" s="14">
        <v>26149.9</v>
      </c>
      <c r="C36" s="14">
        <v>25602.9</v>
      </c>
      <c r="D36" s="14">
        <v>463.8</v>
      </c>
      <c r="E36" s="14">
        <v>49.5</v>
      </c>
      <c r="F36" s="14">
        <v>107.2</v>
      </c>
      <c r="G36" s="14">
        <v>68.7</v>
      </c>
      <c r="H36" s="18">
        <v>0</v>
      </c>
      <c r="I36" s="14">
        <v>83.2</v>
      </c>
      <c r="J36" s="14">
        <v>1.5</v>
      </c>
      <c r="K36" s="14">
        <v>81.8</v>
      </c>
    </row>
    <row r="37" spans="1:11" ht="15">
      <c r="A37" s="6" t="s">
        <v>64</v>
      </c>
      <c r="B37" s="15">
        <v>10011.6</v>
      </c>
      <c r="C37" s="15">
        <v>4110.7</v>
      </c>
      <c r="D37" s="15">
        <v>2756.3</v>
      </c>
      <c r="E37" s="15">
        <v>428.4</v>
      </c>
      <c r="F37" s="15">
        <v>1002.2</v>
      </c>
      <c r="G37" s="15">
        <v>249.1</v>
      </c>
      <c r="H37" s="19">
        <v>0</v>
      </c>
      <c r="I37" s="15">
        <v>3144.6</v>
      </c>
      <c r="J37" s="15">
        <v>2358.1</v>
      </c>
      <c r="K37" s="15">
        <v>786.6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A34" sqref="A34:XFD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38</v>
      </c>
    </row>
    <row r="8" spans="1:11" ht="15">
      <c r="A8" s="1" t="s">
        <v>15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57149</v>
      </c>
      <c r="C11" s="19">
        <v>34584</v>
      </c>
      <c r="D11" s="19">
        <v>12129</v>
      </c>
      <c r="E11" s="19">
        <v>2182</v>
      </c>
      <c r="F11" s="19">
        <v>1153</v>
      </c>
      <c r="G11" s="19">
        <v>687</v>
      </c>
      <c r="H11" s="19">
        <v>36</v>
      </c>
      <c r="I11" s="19">
        <v>10400</v>
      </c>
      <c r="J11" s="19">
        <v>6048</v>
      </c>
      <c r="K11" s="19">
        <v>3794</v>
      </c>
    </row>
    <row r="12" spans="1:11" ht="15">
      <c r="A12" s="6" t="s">
        <v>47</v>
      </c>
      <c r="B12" s="18">
        <v>1684</v>
      </c>
      <c r="C12" s="18">
        <v>934</v>
      </c>
      <c r="D12" s="18">
        <v>702</v>
      </c>
      <c r="E12" s="18">
        <v>234</v>
      </c>
      <c r="F12" s="18">
        <v>18</v>
      </c>
      <c r="G12" s="18">
        <v>10</v>
      </c>
      <c r="H12" s="18">
        <v>27</v>
      </c>
      <c r="I12" s="18">
        <v>21</v>
      </c>
      <c r="J12" s="18">
        <v>16</v>
      </c>
      <c r="K12" s="18">
        <v>5</v>
      </c>
    </row>
    <row r="13" spans="1:11" ht="15">
      <c r="A13" s="6" t="s">
        <v>48</v>
      </c>
      <c r="B13" s="19">
        <v>360</v>
      </c>
      <c r="C13" s="19">
        <v>174</v>
      </c>
      <c r="D13" s="19">
        <v>103</v>
      </c>
      <c r="E13" s="19">
        <v>5</v>
      </c>
      <c r="F13" s="19">
        <v>5</v>
      </c>
      <c r="G13" s="19">
        <v>2</v>
      </c>
      <c r="H13" s="19">
        <v>0</v>
      </c>
      <c r="I13" s="19">
        <v>83</v>
      </c>
      <c r="J13" s="19">
        <v>9</v>
      </c>
      <c r="K13" s="19">
        <v>5</v>
      </c>
    </row>
    <row r="14" spans="1:11" ht="15">
      <c r="A14" s="6" t="s">
        <v>49</v>
      </c>
      <c r="B14" s="18">
        <v>6966</v>
      </c>
      <c r="C14" s="18">
        <v>742</v>
      </c>
      <c r="D14" s="18">
        <v>2531</v>
      </c>
      <c r="E14" s="18">
        <v>115</v>
      </c>
      <c r="F14" s="18">
        <v>267</v>
      </c>
      <c r="G14" s="18">
        <v>99</v>
      </c>
      <c r="H14" s="18">
        <v>0</v>
      </c>
      <c r="I14" s="18">
        <v>3693</v>
      </c>
      <c r="J14" s="18">
        <v>2822</v>
      </c>
      <c r="K14" s="18">
        <v>871</v>
      </c>
    </row>
    <row r="15" spans="1:11" ht="15">
      <c r="A15" s="6" t="s">
        <v>50</v>
      </c>
      <c r="B15" s="19">
        <v>461</v>
      </c>
      <c r="C15" s="19">
        <v>120</v>
      </c>
      <c r="D15" s="19">
        <v>239</v>
      </c>
      <c r="E15" s="19">
        <v>10</v>
      </c>
      <c r="F15" s="19">
        <v>21</v>
      </c>
      <c r="G15" s="19">
        <v>10</v>
      </c>
      <c r="H15" s="19">
        <v>0</v>
      </c>
      <c r="I15" s="19">
        <v>102</v>
      </c>
      <c r="J15" s="19">
        <v>60</v>
      </c>
      <c r="K15" s="19">
        <v>42</v>
      </c>
    </row>
    <row r="16" spans="1:11" ht="15">
      <c r="A16" s="6" t="s">
        <v>51</v>
      </c>
      <c r="B16" s="18">
        <v>192</v>
      </c>
      <c r="C16" s="18">
        <v>45</v>
      </c>
      <c r="D16" s="18">
        <v>52</v>
      </c>
      <c r="E16" s="18">
        <v>1</v>
      </c>
      <c r="F16" s="18">
        <v>2</v>
      </c>
      <c r="G16" s="18">
        <v>1</v>
      </c>
      <c r="H16" s="18">
        <v>0</v>
      </c>
      <c r="I16" s="18">
        <v>95</v>
      </c>
      <c r="J16" s="18">
        <v>41</v>
      </c>
      <c r="K16" s="18">
        <v>54</v>
      </c>
    </row>
    <row r="17" spans="1:11" ht="15">
      <c r="A17" s="6" t="s">
        <v>52</v>
      </c>
      <c r="B17" s="19">
        <v>2208</v>
      </c>
      <c r="C17" s="19">
        <v>1189</v>
      </c>
      <c r="D17" s="19">
        <v>825</v>
      </c>
      <c r="E17" s="19">
        <v>44</v>
      </c>
      <c r="F17" s="19">
        <v>33</v>
      </c>
      <c r="G17" s="19">
        <v>8</v>
      </c>
      <c r="H17" s="19">
        <v>0</v>
      </c>
      <c r="I17" s="19">
        <v>194</v>
      </c>
      <c r="J17" s="19">
        <v>75</v>
      </c>
      <c r="K17" s="19">
        <v>119</v>
      </c>
    </row>
    <row r="18" spans="1:11" ht="15">
      <c r="A18" s="6" t="s">
        <v>53</v>
      </c>
      <c r="B18" s="18">
        <v>646</v>
      </c>
      <c r="C18" s="18">
        <v>492</v>
      </c>
      <c r="D18" s="18">
        <v>128</v>
      </c>
      <c r="E18" s="18">
        <v>15</v>
      </c>
      <c r="F18" s="18">
        <v>8</v>
      </c>
      <c r="G18" s="18">
        <v>5</v>
      </c>
      <c r="H18" s="18">
        <v>0</v>
      </c>
      <c r="I18" s="18">
        <v>26</v>
      </c>
      <c r="J18" s="18">
        <v>14</v>
      </c>
      <c r="K18" s="18">
        <v>12</v>
      </c>
    </row>
    <row r="19" spans="1:11" ht="15">
      <c r="A19" s="6" t="s">
        <v>54</v>
      </c>
      <c r="B19" s="19">
        <v>1276</v>
      </c>
      <c r="C19" s="19">
        <v>164</v>
      </c>
      <c r="D19" s="19">
        <v>969</v>
      </c>
      <c r="E19" s="19">
        <v>98</v>
      </c>
      <c r="F19" s="19">
        <v>6</v>
      </c>
      <c r="G19" s="19">
        <v>2</v>
      </c>
      <c r="H19" s="19">
        <v>0</v>
      </c>
      <c r="I19" s="19">
        <v>143</v>
      </c>
      <c r="J19" s="19">
        <v>27</v>
      </c>
      <c r="K19" s="19">
        <v>116</v>
      </c>
    </row>
    <row r="20" spans="1:11" ht="15">
      <c r="A20" s="6" t="s">
        <v>55</v>
      </c>
      <c r="B20" s="18">
        <v>4406</v>
      </c>
      <c r="C20" s="18">
        <v>1025</v>
      </c>
      <c r="D20" s="18">
        <v>2690</v>
      </c>
      <c r="E20" s="18">
        <v>1273</v>
      </c>
      <c r="F20" s="18">
        <v>77</v>
      </c>
      <c r="G20" s="18">
        <v>36</v>
      </c>
      <c r="H20" s="18">
        <v>0</v>
      </c>
      <c r="I20" s="18">
        <v>691</v>
      </c>
      <c r="J20" s="18">
        <v>86</v>
      </c>
      <c r="K20" s="18">
        <v>605</v>
      </c>
    </row>
    <row r="21" spans="1:11" ht="15">
      <c r="A21" s="6" t="s">
        <v>56</v>
      </c>
      <c r="B21" s="19">
        <v>1868</v>
      </c>
      <c r="C21" s="19">
        <v>416</v>
      </c>
      <c r="D21" s="19">
        <v>964</v>
      </c>
      <c r="E21" s="19">
        <v>69</v>
      </c>
      <c r="F21" s="19">
        <v>40</v>
      </c>
      <c r="G21" s="19">
        <v>21</v>
      </c>
      <c r="H21" s="19">
        <v>0</v>
      </c>
      <c r="I21" s="19">
        <v>488</v>
      </c>
      <c r="J21" s="19">
        <v>74</v>
      </c>
      <c r="K21" s="19">
        <v>414</v>
      </c>
    </row>
    <row r="22" spans="1:11" ht="15">
      <c r="A22" s="6" t="s">
        <v>57</v>
      </c>
      <c r="B22" s="18">
        <v>2231</v>
      </c>
      <c r="C22" s="18">
        <v>516</v>
      </c>
      <c r="D22" s="18">
        <v>1548</v>
      </c>
      <c r="E22" s="18">
        <v>1195</v>
      </c>
      <c r="F22" s="18">
        <v>30</v>
      </c>
      <c r="G22" s="18">
        <v>12</v>
      </c>
      <c r="H22" s="18">
        <v>0</v>
      </c>
      <c r="I22" s="18">
        <v>167</v>
      </c>
      <c r="J22" s="18">
        <v>12</v>
      </c>
      <c r="K22" s="18">
        <v>155</v>
      </c>
    </row>
    <row r="23" spans="1:11" ht="15">
      <c r="A23" s="6" t="s">
        <v>58</v>
      </c>
      <c r="B23" s="19">
        <v>307</v>
      </c>
      <c r="C23" s="19">
        <v>93</v>
      </c>
      <c r="D23" s="19">
        <v>178</v>
      </c>
      <c r="E23" s="19">
        <v>9</v>
      </c>
      <c r="F23" s="19">
        <v>7</v>
      </c>
      <c r="G23" s="19">
        <v>3</v>
      </c>
      <c r="H23" s="19">
        <v>0</v>
      </c>
      <c r="I23" s="19">
        <v>36</v>
      </c>
      <c r="J23" s="19">
        <v>0</v>
      </c>
      <c r="K23" s="19">
        <v>36</v>
      </c>
    </row>
    <row r="24" spans="1:11" ht="15">
      <c r="A24" s="6" t="s">
        <v>59</v>
      </c>
      <c r="B24" s="18">
        <v>2437</v>
      </c>
      <c r="C24" s="18">
        <v>334</v>
      </c>
      <c r="D24" s="18">
        <v>679</v>
      </c>
      <c r="E24" s="18">
        <v>22</v>
      </c>
      <c r="F24" s="18">
        <v>362</v>
      </c>
      <c r="G24" s="18">
        <v>263</v>
      </c>
      <c r="H24" s="18">
        <v>0</v>
      </c>
      <c r="I24" s="18">
        <v>1424</v>
      </c>
      <c r="J24" s="18">
        <v>275</v>
      </c>
      <c r="K24" s="18">
        <v>751</v>
      </c>
    </row>
    <row r="27" spans="1:11" ht="15">
      <c r="A27" s="6" t="s">
        <v>62</v>
      </c>
      <c r="B27" s="19">
        <v>1574</v>
      </c>
      <c r="C27" s="19">
        <v>133</v>
      </c>
      <c r="D27" s="19">
        <v>330</v>
      </c>
      <c r="E27" s="19">
        <v>18</v>
      </c>
      <c r="F27" s="19">
        <v>39</v>
      </c>
      <c r="G27" s="19">
        <v>30</v>
      </c>
      <c r="H27" s="19">
        <v>0</v>
      </c>
      <c r="I27" s="19">
        <v>1111</v>
      </c>
      <c r="J27" s="19">
        <v>852</v>
      </c>
      <c r="K27" s="19">
        <v>259</v>
      </c>
    </row>
    <row r="28" spans="1:11" ht="15">
      <c r="A28" s="6" t="s">
        <v>63</v>
      </c>
      <c r="B28" s="18">
        <v>833</v>
      </c>
      <c r="C28" s="18">
        <v>90</v>
      </c>
      <c r="D28" s="18">
        <v>612</v>
      </c>
      <c r="E28" s="18">
        <v>203</v>
      </c>
      <c r="F28" s="18">
        <v>41</v>
      </c>
      <c r="G28" s="18">
        <v>26</v>
      </c>
      <c r="H28" s="18">
        <v>0</v>
      </c>
      <c r="I28" s="18">
        <v>131</v>
      </c>
      <c r="J28" s="18">
        <v>3</v>
      </c>
      <c r="K28" s="18">
        <v>128</v>
      </c>
    </row>
    <row r="30" spans="1:11" ht="15">
      <c r="A30" s="6" t="s">
        <v>65</v>
      </c>
      <c r="B30" s="18">
        <v>1230</v>
      </c>
      <c r="C30" s="18">
        <v>763</v>
      </c>
      <c r="D30" s="18">
        <v>266</v>
      </c>
      <c r="E30" s="18">
        <v>12</v>
      </c>
      <c r="F30" s="18">
        <v>23</v>
      </c>
      <c r="G30" s="18">
        <v>7</v>
      </c>
      <c r="H30" s="18">
        <v>9</v>
      </c>
      <c r="I30" s="18">
        <v>192</v>
      </c>
      <c r="J30" s="18">
        <v>34</v>
      </c>
      <c r="K30" s="18">
        <v>67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19">
        <v>0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88</v>
      </c>
      <c r="B33" s="22">
        <f>B12+B13+B14+B17+B18+B19+B20+B24++B27+B28+B30</f>
        <v>23620</v>
      </c>
      <c r="C33" s="22">
        <f t="shared" ref="C33:K33" si="0">C12+C13+C14+C17+C18+C19+C20+C24++C27+C28+C30</f>
        <v>6040</v>
      </c>
      <c r="D33" s="22">
        <f t="shared" si="0"/>
        <v>9835</v>
      </c>
      <c r="E33" s="22">
        <f t="shared" si="0"/>
        <v>2039</v>
      </c>
      <c r="F33" s="22">
        <f t="shared" si="0"/>
        <v>879</v>
      </c>
      <c r="G33" s="22">
        <f t="shared" si="0"/>
        <v>488</v>
      </c>
      <c r="H33" s="22">
        <f t="shared" si="0"/>
        <v>36</v>
      </c>
      <c r="I33" s="22">
        <f t="shared" si="0"/>
        <v>7709</v>
      </c>
      <c r="J33" s="22">
        <f t="shared" si="0"/>
        <v>4213</v>
      </c>
      <c r="K33" s="22">
        <f t="shared" si="0"/>
        <v>2938</v>
      </c>
    </row>
    <row r="34" spans="1:11" s="20" customFormat="1" ht="15">
      <c r="A34" s="1" t="s">
        <v>82</v>
      </c>
      <c r="B34" s="28">
        <f t="shared" ref="B34:C34" si="1">B12+B13+B14+B17+B18+B19+B20+B24+B27+B28+B30</f>
        <v>23620</v>
      </c>
      <c r="C34" s="28">
        <f t="shared" si="1"/>
        <v>6040</v>
      </c>
      <c r="D34" s="28">
        <f>D12+D13+D14+D17+D18+D19+D20+D24+D27+D28+D30</f>
        <v>9835</v>
      </c>
      <c r="E34" s="28">
        <f t="shared" ref="E34:K34" si="2">E12+E13+E14+E17+E18+E19+E20+E24+E27+E28+E30</f>
        <v>2039</v>
      </c>
      <c r="F34" s="28">
        <f t="shared" si="2"/>
        <v>879</v>
      </c>
      <c r="G34" s="28">
        <f t="shared" si="2"/>
        <v>488</v>
      </c>
      <c r="H34" s="28">
        <f t="shared" si="2"/>
        <v>36</v>
      </c>
      <c r="I34" s="28">
        <f t="shared" si="2"/>
        <v>7709</v>
      </c>
      <c r="J34" s="22">
        <f t="shared" si="2"/>
        <v>4213</v>
      </c>
      <c r="K34" s="28">
        <f t="shared" si="2"/>
        <v>2938</v>
      </c>
    </row>
    <row r="35" spans="1:11" ht="15">
      <c r="A35" s="6" t="s">
        <v>60</v>
      </c>
      <c r="B35" s="19">
        <v>712</v>
      </c>
      <c r="C35" s="19">
        <v>7</v>
      </c>
      <c r="D35" s="19">
        <v>201</v>
      </c>
      <c r="E35" s="8" t="s">
        <v>82</v>
      </c>
      <c r="F35" s="19">
        <v>148</v>
      </c>
      <c r="G35" s="19">
        <v>102</v>
      </c>
      <c r="H35" s="19">
        <v>0</v>
      </c>
      <c r="I35" s="19">
        <v>504</v>
      </c>
      <c r="J35" s="19">
        <v>101</v>
      </c>
      <c r="K35" s="19">
        <v>403</v>
      </c>
    </row>
    <row r="36" spans="1:11" ht="15">
      <c r="A36" s="6" t="s">
        <v>61</v>
      </c>
      <c r="B36" s="18">
        <v>23652</v>
      </c>
      <c r="C36" s="18">
        <v>23325</v>
      </c>
      <c r="D36" s="18">
        <v>296</v>
      </c>
      <c r="E36" s="18">
        <v>29</v>
      </c>
      <c r="F36" s="18">
        <v>9</v>
      </c>
      <c r="G36" s="18">
        <v>5</v>
      </c>
      <c r="H36" s="18">
        <v>0</v>
      </c>
      <c r="I36" s="18">
        <v>31</v>
      </c>
      <c r="J36" s="18">
        <v>4</v>
      </c>
      <c r="K36" s="18">
        <v>27</v>
      </c>
    </row>
    <row r="37" spans="1:11" ht="15">
      <c r="A37" s="6" t="s">
        <v>64</v>
      </c>
      <c r="B37" s="19">
        <v>9165</v>
      </c>
      <c r="C37" s="19">
        <v>5212</v>
      </c>
      <c r="D37" s="19">
        <v>1797</v>
      </c>
      <c r="E37" s="19">
        <v>114</v>
      </c>
      <c r="F37" s="19">
        <v>117</v>
      </c>
      <c r="G37" s="19">
        <v>92</v>
      </c>
      <c r="H37" s="19">
        <v>0</v>
      </c>
      <c r="I37" s="19">
        <v>2156</v>
      </c>
      <c r="J37" s="19">
        <v>1730</v>
      </c>
      <c r="K37" s="19">
        <v>426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H10" sqref="H10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40</v>
      </c>
    </row>
    <row r="8" spans="1:11" ht="15">
      <c r="A8" s="1" t="s">
        <v>15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455096.4</v>
      </c>
      <c r="C11" s="23">
        <f>B11-D11-I11</f>
        <v>265482.90000000002</v>
      </c>
      <c r="D11" s="15">
        <v>92427.4</v>
      </c>
      <c r="E11" s="15">
        <v>23918.6</v>
      </c>
      <c r="F11" s="15">
        <v>18190.400000000001</v>
      </c>
      <c r="G11" s="15">
        <v>12381.4</v>
      </c>
      <c r="H11" s="15">
        <v>1662.2</v>
      </c>
      <c r="I11" s="15">
        <v>97186.1</v>
      </c>
      <c r="J11" s="19">
        <v>42068</v>
      </c>
      <c r="K11" s="15">
        <v>46578.3</v>
      </c>
    </row>
    <row r="12" spans="1:11" ht="15">
      <c r="A12" s="6" t="s">
        <v>47</v>
      </c>
      <c r="B12" s="14">
        <v>5886.5</v>
      </c>
      <c r="C12" s="23">
        <f t="shared" ref="C12:C30" si="0">B12-D12-I12</f>
        <v>3290.2000000000003</v>
      </c>
      <c r="D12" s="14">
        <v>2549.6</v>
      </c>
      <c r="E12" s="14">
        <v>396.5</v>
      </c>
      <c r="F12" s="18">
        <v>0</v>
      </c>
      <c r="G12" s="18">
        <v>0</v>
      </c>
      <c r="H12" s="14">
        <v>1662.2</v>
      </c>
      <c r="I12" s="14">
        <v>46.7</v>
      </c>
      <c r="J12" s="14">
        <v>26.2</v>
      </c>
      <c r="K12" s="14">
        <v>19.399999999999999</v>
      </c>
    </row>
    <row r="13" spans="1:11" ht="15">
      <c r="A13" s="6" t="s">
        <v>48</v>
      </c>
      <c r="B13" s="19">
        <v>12125</v>
      </c>
      <c r="C13" s="23">
        <f t="shared" si="0"/>
        <v>10192.9</v>
      </c>
      <c r="D13" s="15">
        <v>743.9</v>
      </c>
      <c r="E13" s="19">
        <v>188</v>
      </c>
      <c r="F13" s="15">
        <v>29.6</v>
      </c>
      <c r="G13" s="15">
        <v>26.2</v>
      </c>
      <c r="H13" s="8" t="s">
        <v>82</v>
      </c>
      <c r="I13" s="15">
        <v>1188.2</v>
      </c>
      <c r="J13" s="15">
        <v>63.8</v>
      </c>
      <c r="K13" s="15">
        <v>136.69999999999999</v>
      </c>
    </row>
    <row r="14" spans="1:11" ht="15">
      <c r="A14" s="6" t="s">
        <v>49</v>
      </c>
      <c r="B14" s="14">
        <v>37712.6</v>
      </c>
      <c r="C14" s="23">
        <f t="shared" si="0"/>
        <v>6401.3999999999978</v>
      </c>
      <c r="D14" s="14">
        <v>10221.4</v>
      </c>
      <c r="E14" s="14">
        <v>784.9</v>
      </c>
      <c r="F14" s="18">
        <v>646</v>
      </c>
      <c r="G14" s="14">
        <v>544.6</v>
      </c>
      <c r="H14" s="7" t="s">
        <v>82</v>
      </c>
      <c r="I14" s="14">
        <v>21089.8</v>
      </c>
      <c r="J14" s="14">
        <v>16720.8</v>
      </c>
      <c r="K14" s="14">
        <v>4370.2</v>
      </c>
    </row>
    <row r="15" spans="1:11" ht="15">
      <c r="A15" s="6" t="s">
        <v>50</v>
      </c>
      <c r="B15" s="15">
        <v>4102.3999999999996</v>
      </c>
      <c r="C15" s="23">
        <f t="shared" si="0"/>
        <v>1270.1999999999998</v>
      </c>
      <c r="D15" s="15">
        <v>1894.6</v>
      </c>
      <c r="E15" s="15">
        <v>63.8</v>
      </c>
      <c r="F15" s="15">
        <v>88.9</v>
      </c>
      <c r="G15" s="15">
        <v>78.599999999999994</v>
      </c>
      <c r="H15" s="8" t="s">
        <v>82</v>
      </c>
      <c r="I15" s="15">
        <v>937.6</v>
      </c>
      <c r="J15" s="15">
        <v>396.5</v>
      </c>
      <c r="K15" s="15">
        <v>541.1</v>
      </c>
    </row>
    <row r="16" spans="1:11" ht="15">
      <c r="A16" s="6" t="s">
        <v>51</v>
      </c>
      <c r="B16" s="14">
        <v>478.5</v>
      </c>
      <c r="C16" s="23">
        <f t="shared" si="0"/>
        <v>202.8</v>
      </c>
      <c r="D16" s="18">
        <v>221</v>
      </c>
      <c r="E16" s="18">
        <v>0</v>
      </c>
      <c r="F16" s="14">
        <v>4.5999999999999996</v>
      </c>
      <c r="G16" s="14">
        <v>3.4</v>
      </c>
      <c r="H16" s="7" t="s">
        <v>82</v>
      </c>
      <c r="I16" s="14">
        <v>54.7</v>
      </c>
      <c r="J16" s="14">
        <v>23.9</v>
      </c>
      <c r="K16" s="14">
        <v>29.6</v>
      </c>
    </row>
    <row r="17" spans="1:11" ht="15">
      <c r="A17" s="6" t="s">
        <v>52</v>
      </c>
      <c r="B17" s="15">
        <v>10910.6</v>
      </c>
      <c r="C17" s="23">
        <f t="shared" si="0"/>
        <v>9679</v>
      </c>
      <c r="D17" s="19">
        <v>327</v>
      </c>
      <c r="E17" s="15">
        <v>-1.1000000000000001</v>
      </c>
      <c r="F17" s="15">
        <v>95.7</v>
      </c>
      <c r="G17" s="15">
        <v>78.599999999999994</v>
      </c>
      <c r="H17" s="8" t="s">
        <v>82</v>
      </c>
      <c r="I17" s="15">
        <v>904.6</v>
      </c>
      <c r="J17" s="15">
        <v>69.5</v>
      </c>
      <c r="K17" s="15">
        <v>835.1</v>
      </c>
    </row>
    <row r="18" spans="1:11" ht="15">
      <c r="A18" s="6" t="s">
        <v>53</v>
      </c>
      <c r="B18" s="14">
        <v>11686.4</v>
      </c>
      <c r="C18" s="23">
        <f t="shared" si="0"/>
        <v>5807.7999999999993</v>
      </c>
      <c r="D18" s="18">
        <v>5154</v>
      </c>
      <c r="E18" s="14">
        <v>655.1</v>
      </c>
      <c r="F18" s="14">
        <v>232.4</v>
      </c>
      <c r="G18" s="14">
        <v>222.2</v>
      </c>
      <c r="H18" s="7" t="s">
        <v>82</v>
      </c>
      <c r="I18" s="14">
        <v>724.6</v>
      </c>
      <c r="J18" s="14">
        <v>42.2</v>
      </c>
      <c r="K18" s="14">
        <v>682.4</v>
      </c>
    </row>
    <row r="19" spans="1:11" ht="15">
      <c r="A19" s="6" t="s">
        <v>54</v>
      </c>
      <c r="B19" s="15">
        <v>37588.400000000001</v>
      </c>
      <c r="C19" s="23">
        <f t="shared" si="0"/>
        <v>32980.1</v>
      </c>
      <c r="D19" s="15">
        <v>3450.8</v>
      </c>
      <c r="E19" s="15">
        <v>1499.3</v>
      </c>
      <c r="F19" s="15">
        <v>312.2</v>
      </c>
      <c r="G19" s="15">
        <v>280.3</v>
      </c>
      <c r="H19" s="8" t="s">
        <v>82</v>
      </c>
      <c r="I19" s="15">
        <v>1157.5</v>
      </c>
      <c r="J19" s="15">
        <v>389.6</v>
      </c>
      <c r="K19" s="15">
        <v>767.9</v>
      </c>
    </row>
    <row r="20" spans="1:11" ht="15">
      <c r="A20" s="6" t="s">
        <v>55</v>
      </c>
      <c r="B20" s="7">
        <f>B21+B22+B23</f>
        <v>52730.2</v>
      </c>
      <c r="C20" s="23">
        <f t="shared" ref="C20:K20" si="1">C21+C22+C23</f>
        <v>24794.7</v>
      </c>
      <c r="D20" s="7">
        <f t="shared" si="1"/>
        <v>18880.7</v>
      </c>
      <c r="E20" s="7">
        <f t="shared" si="1"/>
        <v>8592.2000000000007</v>
      </c>
      <c r="F20" s="7">
        <f t="shared" si="1"/>
        <v>2487</v>
      </c>
      <c r="G20" s="7">
        <f t="shared" si="1"/>
        <v>2022.2</v>
      </c>
      <c r="H20" s="7" t="e">
        <f t="shared" si="1"/>
        <v>#VALUE!</v>
      </c>
      <c r="I20" s="7">
        <f t="shared" si="1"/>
        <v>9054.8000000000011</v>
      </c>
      <c r="J20" s="7">
        <f t="shared" si="1"/>
        <v>1772.6</v>
      </c>
      <c r="K20" s="7">
        <f t="shared" si="1"/>
        <v>7283.2</v>
      </c>
    </row>
    <row r="21" spans="1:11" ht="15">
      <c r="A21" s="6" t="s">
        <v>56</v>
      </c>
      <c r="B21" s="15">
        <v>21853.1</v>
      </c>
      <c r="C21" s="23">
        <f t="shared" si="0"/>
        <v>7135.1999999999989</v>
      </c>
      <c r="D21" s="15">
        <v>8012.3</v>
      </c>
      <c r="E21" s="15">
        <v>1794.3</v>
      </c>
      <c r="F21" s="19">
        <v>1669</v>
      </c>
      <c r="G21" s="19">
        <v>1407</v>
      </c>
      <c r="H21" s="8" t="s">
        <v>82</v>
      </c>
      <c r="I21" s="15">
        <v>6705.6</v>
      </c>
      <c r="J21" s="15">
        <v>1634.8</v>
      </c>
      <c r="K21" s="15">
        <v>5070.8</v>
      </c>
    </row>
    <row r="22" spans="1:11" ht="15">
      <c r="A22" s="6" t="s">
        <v>57</v>
      </c>
      <c r="B22" s="14">
        <v>25594.400000000001</v>
      </c>
      <c r="C22" s="23">
        <f t="shared" si="0"/>
        <v>13796.300000000001</v>
      </c>
      <c r="D22" s="14">
        <v>9906.9</v>
      </c>
      <c r="E22" s="14">
        <v>6821.8</v>
      </c>
      <c r="F22" s="14">
        <v>614.1</v>
      </c>
      <c r="G22" s="14">
        <v>443.2</v>
      </c>
      <c r="H22" s="7" t="s">
        <v>82</v>
      </c>
      <c r="I22" s="14">
        <v>1891.2</v>
      </c>
      <c r="J22" s="14">
        <v>58.1</v>
      </c>
      <c r="K22" s="14">
        <v>1834.2</v>
      </c>
    </row>
    <row r="23" spans="1:11" ht="15">
      <c r="A23" s="6" t="s">
        <v>58</v>
      </c>
      <c r="B23" s="15">
        <v>5282.7</v>
      </c>
      <c r="C23" s="23">
        <f t="shared" si="0"/>
        <v>3863.2</v>
      </c>
      <c r="D23" s="15">
        <v>961.5</v>
      </c>
      <c r="E23" s="15">
        <v>-23.9</v>
      </c>
      <c r="F23" s="15">
        <v>203.9</v>
      </c>
      <c r="G23" s="19">
        <v>172</v>
      </c>
      <c r="H23" s="8" t="s">
        <v>82</v>
      </c>
      <c r="I23" s="19">
        <v>458</v>
      </c>
      <c r="J23" s="15">
        <v>79.7</v>
      </c>
      <c r="K23" s="15">
        <v>378.2</v>
      </c>
    </row>
    <row r="24" spans="1:11" ht="15">
      <c r="A24" s="6" t="s">
        <v>59</v>
      </c>
      <c r="B24" s="14">
        <v>30642.400000000001</v>
      </c>
      <c r="C24" s="23">
        <f t="shared" si="0"/>
        <v>3734.5000000000036</v>
      </c>
      <c r="D24" s="14">
        <v>8804.1</v>
      </c>
      <c r="E24" s="14">
        <v>-42.2</v>
      </c>
      <c r="F24" s="14">
        <v>7082.7</v>
      </c>
      <c r="G24" s="14">
        <v>2671.5</v>
      </c>
      <c r="H24" s="7" t="s">
        <v>82</v>
      </c>
      <c r="I24" s="14">
        <v>18103.8</v>
      </c>
      <c r="J24" s="14">
        <v>3634.2</v>
      </c>
      <c r="K24" s="14">
        <v>7348.2</v>
      </c>
    </row>
    <row r="27" spans="1:11" ht="15">
      <c r="A27" s="6" t="s">
        <v>62</v>
      </c>
      <c r="B27" s="15">
        <v>18836.400000000001</v>
      </c>
      <c r="C27" s="23">
        <f t="shared" si="0"/>
        <v>4364.5000000000018</v>
      </c>
      <c r="D27" s="15">
        <v>3202.4</v>
      </c>
      <c r="E27" s="15">
        <v>371.4</v>
      </c>
      <c r="F27" s="15">
        <v>1719.1</v>
      </c>
      <c r="G27" s="19">
        <v>1620</v>
      </c>
      <c r="H27" s="8" t="s">
        <v>82</v>
      </c>
      <c r="I27" s="15">
        <v>11269.5</v>
      </c>
      <c r="J27" s="15">
        <v>3132.9</v>
      </c>
      <c r="K27" s="15">
        <v>8135.4</v>
      </c>
    </row>
    <row r="28" spans="1:11" ht="15">
      <c r="A28" s="6" t="s">
        <v>63</v>
      </c>
      <c r="B28" s="14">
        <v>16675.2</v>
      </c>
      <c r="C28" s="23">
        <f t="shared" si="0"/>
        <v>1289.6000000000013</v>
      </c>
      <c r="D28" s="14">
        <v>12471.4</v>
      </c>
      <c r="E28" s="14">
        <v>9635.7999999999993</v>
      </c>
      <c r="F28" s="14">
        <v>702.9</v>
      </c>
      <c r="G28" s="14">
        <v>553.70000000000005</v>
      </c>
      <c r="H28" s="7" t="s">
        <v>82</v>
      </c>
      <c r="I28" s="14">
        <v>2914.2</v>
      </c>
      <c r="J28" s="14">
        <v>267.7</v>
      </c>
      <c r="K28" s="14">
        <v>2647.6</v>
      </c>
    </row>
    <row r="30" spans="1:11" ht="15">
      <c r="A30" s="6" t="s">
        <v>65</v>
      </c>
      <c r="B30" s="14">
        <v>9630.1</v>
      </c>
      <c r="C30" s="23">
        <f t="shared" si="0"/>
        <v>5386.4000000000005</v>
      </c>
      <c r="D30" s="14">
        <v>1574.4</v>
      </c>
      <c r="E30" s="14">
        <v>224.4</v>
      </c>
      <c r="F30" s="14">
        <v>430.6</v>
      </c>
      <c r="G30" s="18">
        <v>352</v>
      </c>
      <c r="H30" s="7" t="s">
        <v>82</v>
      </c>
      <c r="I30" s="14">
        <v>2669.3</v>
      </c>
      <c r="J30" s="14">
        <v>652.79999999999995</v>
      </c>
      <c r="K30" s="14">
        <v>1585.8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88</v>
      </c>
      <c r="B33" s="22">
        <f>B12+B13+B14+B17+B18+B19+B20+B24++B27+B28+B30</f>
        <v>244423.80000000002</v>
      </c>
      <c r="C33" s="22">
        <f t="shared" ref="C33:K33" si="2">C12+C13+C14+C17+C18+C19+C20+C24++C27+C28+C30</f>
        <v>107921.09999999999</v>
      </c>
      <c r="D33" s="22">
        <f t="shared" si="2"/>
        <v>67379.7</v>
      </c>
      <c r="E33" s="22">
        <f t="shared" si="2"/>
        <v>22304.300000000003</v>
      </c>
      <c r="F33" s="22">
        <f t="shared" si="2"/>
        <v>13738.2</v>
      </c>
      <c r="G33" s="22">
        <f t="shared" si="2"/>
        <v>8371.2999999999993</v>
      </c>
      <c r="H33" s="22" t="e">
        <f t="shared" si="2"/>
        <v>#VALUE!</v>
      </c>
      <c r="I33" s="22">
        <f t="shared" si="2"/>
        <v>69123</v>
      </c>
      <c r="J33" s="22">
        <f t="shared" si="2"/>
        <v>26772.3</v>
      </c>
      <c r="K33" s="22">
        <f t="shared" si="2"/>
        <v>33811.9</v>
      </c>
    </row>
    <row r="34" spans="1:11" s="20" customFormat="1" ht="15">
      <c r="A34" s="1" t="s">
        <v>82</v>
      </c>
      <c r="B34" s="28">
        <f t="shared" ref="B34:C34" si="3">B12+B13+B14+B17+B18+B19+B20+B24+B27+B28+B30</f>
        <v>244423.80000000002</v>
      </c>
      <c r="C34" s="28">
        <f t="shared" si="3"/>
        <v>107921.09999999999</v>
      </c>
      <c r="D34" s="28">
        <f>D12+D13+D14+D17+D18+D19+D20+D24+D27+D28+D30</f>
        <v>67379.7</v>
      </c>
      <c r="E34" s="28">
        <f t="shared" ref="E34:K34" si="4">E12+E13+E14+E17+E18+E19+E20+E24+E27+E28+E30</f>
        <v>22304.300000000003</v>
      </c>
      <c r="F34" s="28">
        <f t="shared" si="4"/>
        <v>13738.2</v>
      </c>
      <c r="G34" s="28">
        <f t="shared" si="4"/>
        <v>8371.2999999999993</v>
      </c>
      <c r="H34" s="28" t="e">
        <f t="shared" si="4"/>
        <v>#VALUE!</v>
      </c>
      <c r="I34" s="28">
        <f t="shared" si="4"/>
        <v>69123</v>
      </c>
      <c r="J34" s="22">
        <f t="shared" si="4"/>
        <v>26772.3</v>
      </c>
      <c r="K34" s="28">
        <f t="shared" si="4"/>
        <v>33811.9</v>
      </c>
    </row>
    <row r="35" spans="1:11" ht="15">
      <c r="A35" s="6" t="s">
        <v>60</v>
      </c>
      <c r="B35" s="19">
        <v>13434</v>
      </c>
      <c r="C35" s="23">
        <f>B35-D35-I35</f>
        <v>1671.1999999999998</v>
      </c>
      <c r="D35" s="15">
        <v>5568.7</v>
      </c>
      <c r="E35" s="15">
        <v>889.8</v>
      </c>
      <c r="F35" s="15">
        <v>861.3</v>
      </c>
      <c r="G35" s="15">
        <v>845.3</v>
      </c>
      <c r="H35" s="8" t="s">
        <v>82</v>
      </c>
      <c r="I35" s="15">
        <v>6194.1</v>
      </c>
      <c r="J35" s="15">
        <v>437.5</v>
      </c>
      <c r="K35" s="15">
        <v>5756.6</v>
      </c>
    </row>
    <row r="36" spans="1:11" ht="15">
      <c r="A36" s="6" t="s">
        <v>61</v>
      </c>
      <c r="B36" s="14">
        <v>134785.9</v>
      </c>
      <c r="C36" s="23">
        <f>B36-D36-I36</f>
        <v>133278.70000000001</v>
      </c>
      <c r="D36" s="14">
        <v>813.4</v>
      </c>
      <c r="E36" s="14">
        <v>134.4</v>
      </c>
      <c r="F36" s="14">
        <v>381.6</v>
      </c>
      <c r="G36" s="18">
        <v>286</v>
      </c>
      <c r="H36" s="7" t="s">
        <v>82</v>
      </c>
      <c r="I36" s="14">
        <v>693.8</v>
      </c>
      <c r="J36" s="14">
        <v>21.6</v>
      </c>
      <c r="K36" s="14">
        <v>672.2</v>
      </c>
    </row>
    <row r="37" spans="1:11" ht="15">
      <c r="A37" s="6" t="s">
        <v>64</v>
      </c>
      <c r="B37" s="15">
        <v>62452.6</v>
      </c>
      <c r="C37" s="23">
        <f>B37-D37-I37</f>
        <v>22611.8</v>
      </c>
      <c r="D37" s="15">
        <v>18665.5</v>
      </c>
      <c r="E37" s="15">
        <v>592.4</v>
      </c>
      <c r="F37" s="19">
        <v>3207</v>
      </c>
      <c r="G37" s="15">
        <v>2878.9</v>
      </c>
      <c r="H37" s="8" t="s">
        <v>82</v>
      </c>
      <c r="I37" s="15">
        <v>21175.3</v>
      </c>
      <c r="J37" s="15">
        <v>14836.5</v>
      </c>
      <c r="K37" s="15">
        <v>6338.8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40"/>
  <sheetViews>
    <sheetView workbookViewId="0">
      <pane xSplit="1" ySplit="10" topLeftCell="B11" activePane="bottomRight" state="frozen"/>
      <selection pane="topRight"/>
      <selection pane="bottomLeft"/>
      <selection pane="bottomRight" activeCell="B11" sqref="B11:K11"/>
    </sheetView>
  </sheetViews>
  <sheetFormatPr baseColWidth="10" defaultColWidth="9.140625" defaultRowHeight="11.45" customHeight="1"/>
  <cols>
    <col min="1" max="1" width="29.85546875" style="20" customWidth="1"/>
    <col min="2" max="11" width="19.85546875" style="20" customWidth="1"/>
    <col min="12" max="16384" width="9.140625" style="20"/>
  </cols>
  <sheetData>
    <row r="1" spans="1:13" ht="15">
      <c r="A1" s="3" t="s">
        <v>78</v>
      </c>
    </row>
    <row r="2" spans="1:13" ht="15">
      <c r="A2" s="3" t="s">
        <v>79</v>
      </c>
      <c r="B2" s="1" t="s">
        <v>0</v>
      </c>
    </row>
    <row r="3" spans="1:13" ht="15">
      <c r="A3" s="3" t="s">
        <v>80</v>
      </c>
      <c r="B3" s="3" t="s">
        <v>6</v>
      </c>
    </row>
    <row r="5" spans="1:13" ht="15">
      <c r="A5" s="1" t="s">
        <v>12</v>
      </c>
      <c r="C5" s="3" t="s">
        <v>17</v>
      </c>
    </row>
    <row r="6" spans="1:13" ht="15">
      <c r="A6" s="1" t="s">
        <v>13</v>
      </c>
      <c r="C6" s="3" t="s">
        <v>18</v>
      </c>
    </row>
    <row r="7" spans="1:13" ht="15">
      <c r="A7" s="1" t="s">
        <v>14</v>
      </c>
      <c r="C7" s="3" t="s">
        <v>40</v>
      </c>
    </row>
    <row r="8" spans="1:13" ht="15">
      <c r="A8" s="1" t="s">
        <v>15</v>
      </c>
      <c r="B8" s="21">
        <f>C11+D11+I11</f>
        <v>2657576.9000000004</v>
      </c>
      <c r="C8" s="3" t="s">
        <v>20</v>
      </c>
    </row>
    <row r="10" spans="1:13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3" ht="15">
      <c r="A11" s="6" t="s">
        <v>46</v>
      </c>
      <c r="B11" s="19">
        <f>Belgique!B11+Tchéquie!B11+Danemark!B11+Allemagne!B11+Espagne!B11+france!B11+Italie!B11+'Pays Bas'!D11+Autriche!D11+Finlande!D11+R.U.!B11</f>
        <v>2677264.7000000002</v>
      </c>
      <c r="C11" s="19">
        <f>Belgique!C11+Tchéquie!C11+Danemark!C11+Allemagne!C11+Espagne!C11+france!C11+Italie!C11+'Pays Bas'!E11+Autriche!E11+Finlande!E11+R.U.!C11</f>
        <v>1346444.4000000004</v>
      </c>
      <c r="D11" s="19">
        <f>Belgique!D11+Tchéquie!D11+Danemark!D11+Allemagne!D11+Espagne!D11+france!D11+Italie!D11+'Pays Bas'!F11+Autriche!F11+Finlande!F11+R.U.!D11</f>
        <v>749786.8</v>
      </c>
      <c r="E11" s="19">
        <f>Belgique!E11+Tchéquie!E11+Danemark!E11+Allemagne!E11+Espagne!E11+france!E11+Italie!E11+'Pays Bas'!G11+Autriche!G11+Finlande!G11+R.U.!E11</f>
        <v>223627.2</v>
      </c>
      <c r="F11" s="19">
        <f>Belgique!F11+Tchéquie!F11+Danemark!F11+Allemagne!F11+Espagne!F11+france!F11+Italie!F11+'Pays Bas'!H11+Autriche!H11+Finlande!H11+R.U.!F11</f>
        <v>87660.6</v>
      </c>
      <c r="G11" s="19">
        <f>Belgique!G11+Tchéquie!G11+Danemark!G11+Allemagne!G11+Espagne!G11+france!G11+Italie!G11+'Pays Bas'!I11+Autriche!I11+Finlande!I11+R.U.!G11</f>
        <v>120586.79999999999</v>
      </c>
      <c r="H11" s="19">
        <f>Belgique!H11+Tchéquie!H11+Danemark!H11+Allemagne!H11+Espagne!H11+france!H11+Italie!H11+'Pays Bas'!J11+Autriche!J11+Finlande!J11+R.U.!H11</f>
        <v>37357.1</v>
      </c>
      <c r="I11" s="19">
        <f>Belgique!I11+Tchéquie!I11+Danemark!I11+Allemagne!I11+Espagne!I11+france!I11+Italie!I11+'Pays Bas'!K11+Autriche!K11+Finlande!K11+R.U.!I11</f>
        <v>561345.69999999995</v>
      </c>
      <c r="J11" s="19">
        <f>Belgique!J11+Tchéquie!J11+Danemark!J11+Allemagne!J11+Espagne!J11+france!J11+Italie!J11+'Pays Bas'!L11+Autriche!L11+Finlande!L11+R.U.!J11</f>
        <v>268923.09999999998</v>
      </c>
      <c r="K11" s="19">
        <f>Belgique!K11+Tchéquie!K11+Danemark!K11+Allemagne!K11+Espagne!K11+france!K11+Italie!K11+'Pays Bas'!M11+Autriche!M11+Finlande!M11+R.U.!K11</f>
        <v>228754.5</v>
      </c>
    </row>
    <row r="12" spans="1:13" ht="15">
      <c r="A12" s="6" t="s">
        <v>47</v>
      </c>
      <c r="B12" s="19">
        <f>Belgique!B12+Tchéquie!B12+Danemark!B12+Allemagne!B12+Espagne!B12+france!B12+Italie!B12+'Pays Bas'!D12+Autriche!D12+Finlande!D12+R.U.!B12</f>
        <v>53362</v>
      </c>
      <c r="C12" s="19">
        <f>Belgique!C12+Tchéquie!C12+Danemark!C12+Allemagne!C12+Espagne!C12+france!C12+Italie!C12+'Pays Bas'!E12+Autriche!E12+Finlande!E12+R.U.!C12</f>
        <v>15888.1</v>
      </c>
      <c r="D12" s="19">
        <f>Belgique!D12+Tchéquie!D12+Danemark!D12+Allemagne!D12+Espagne!D12+france!D12+Italie!D12+'Pays Bas'!F12+Autriche!F12+Finlande!F12+R.U.!D12</f>
        <v>26820.399999999994</v>
      </c>
      <c r="E12" s="19">
        <f>Belgique!E12+Tchéquie!E12+Danemark!E12+Allemagne!E12+Espagne!E12+france!E12+Italie!E12+'Pays Bas'!G12+Autriche!G12+Finlande!G12+R.U.!E12</f>
        <v>2957.7</v>
      </c>
      <c r="F12" s="19" t="e">
        <f>Belgique!F12+Tchéquie!F12+Danemark!F12+Allemagne!F12+Espagne!F12+france!F12+Italie!F12+'Pays Bas'!H12+Autriche!H12+Finlande!H12+R.U.!F12</f>
        <v>#VALUE!</v>
      </c>
      <c r="G12" s="19" t="e">
        <f>Belgique!G12+Tchéquie!G12+Danemark!G12+Allemagne!G12+Espagne!G12+france!G12+Italie!G12+'Pays Bas'!I12+Autriche!I12+Finlande!I12+R.U.!G12</f>
        <v>#VALUE!</v>
      </c>
      <c r="H12" s="19">
        <f>Belgique!H12+Tchéquie!H12+Danemark!H12+Allemagne!H12+Espagne!H12+france!H12+Italie!H12+'Pays Bas'!J12+Autriche!J12+Finlande!J12+R.U.!H12</f>
        <v>7077.9999999999991</v>
      </c>
      <c r="I12" s="19">
        <f>Belgique!I12+Tchéquie!I12+Danemark!I12+Allemagne!I12+Espagne!I12+france!I12+Italie!I12+'Pays Bas'!K12+Autriche!K12+Finlande!K12+R.U.!I12</f>
        <v>1422.7</v>
      </c>
      <c r="J12" s="19">
        <f>Belgique!J12+Tchéquie!J12+Danemark!J12+Allemagne!J12+Espagne!J12+france!J12+Italie!J12+'Pays Bas'!L12+Autriche!L12+Finlande!L12+R.U.!J12</f>
        <v>1094.3719104339445</v>
      </c>
      <c r="K12" s="19">
        <f>Belgique!K12+Tchéquie!K12+Danemark!K12+Allemagne!K12+Espagne!K12+france!K12+Italie!K12+'Pays Bas'!M12+Autriche!M12+Finlande!M12+R.U.!K12</f>
        <v>218.61508203213728</v>
      </c>
    </row>
    <row r="13" spans="1:13" ht="15">
      <c r="A13" s="6" t="s">
        <v>48</v>
      </c>
      <c r="B13" s="19">
        <f>Belgique!B13+Tchéquie!B13+Danemark!B13+Allemagne!B13+Espagne!B13+france!B13+Italie!B13+'Pays Bas'!D13+Autriche!D13+Finlande!D13+R.U.!B13</f>
        <v>21893.699999999997</v>
      </c>
      <c r="C13" s="19">
        <f>Belgique!C13+Tchéquie!C13+Danemark!C13+Allemagne!C13+Espagne!C13+france!C13+Italie!C13+'Pays Bas'!E13+Autriche!E13+Finlande!E13+R.U.!C13</f>
        <v>14412.2</v>
      </c>
      <c r="D13" s="19">
        <f>Belgique!D13+Tchéquie!D13+Danemark!D13+Allemagne!D13+Espagne!D13+france!D13+Italie!D13+'Pays Bas'!F13+Autriche!F13+Finlande!F13+R.U.!D13</f>
        <v>4086.5</v>
      </c>
      <c r="E13" s="19">
        <f>Belgique!E13+Tchéquie!E13+Danemark!E13+Allemagne!E13+Espagne!E13+france!E13+Italie!E13+'Pays Bas'!G13+Autriche!G13+Finlande!G13+R.U.!E13</f>
        <v>545</v>
      </c>
      <c r="F13" s="19" t="e">
        <f>Belgique!F13+Tchéquie!F13+Danemark!F13+Allemagne!F13+Espagne!F13+france!F13+Italie!F13+'Pays Bas'!H13+Autriche!H13+Finlande!H13+R.U.!F13</f>
        <v>#VALUE!</v>
      </c>
      <c r="G13" s="19" t="e">
        <f>Belgique!G13+Tchéquie!G13+Danemark!G13+Allemagne!G13+Espagne!G13+france!G13+Italie!G13+'Pays Bas'!I13+Autriche!I13+Finlande!I13+R.U.!G13</f>
        <v>#VALUE!</v>
      </c>
      <c r="H13" s="19" t="e">
        <f>Belgique!H13+Tchéquie!H13+Danemark!H13+Allemagne!H13+Espagne!H13+france!H13+Italie!H13+'Pays Bas'!J13+Autriche!J13+Finlande!J13+R.U.!H13</f>
        <v>#VALUE!</v>
      </c>
      <c r="I13" s="19">
        <f>Belgique!I13+Tchéquie!I13+Danemark!I13+Allemagne!I13+Espagne!I13+france!I13+Italie!I13+'Pays Bas'!K13+Autriche!K13+Finlande!K13+R.U.!I13</f>
        <v>3015</v>
      </c>
      <c r="J13" s="19">
        <f>Belgique!J13+Tchéquie!J13+Danemark!J13+Allemagne!J13+Espagne!J13+france!J13+Italie!J13+'Pays Bas'!L13+Autriche!L13+Finlande!L13+R.U.!J13</f>
        <v>557.40570483041336</v>
      </c>
      <c r="K13" s="19">
        <f>Belgique!K13+Tchéquie!K13+Danemark!K13+Allemagne!K13+Espagne!K13+france!K13+Italie!K13+'Pays Bas'!M13+Autriche!M13+Finlande!M13+R.U.!K13</f>
        <v>626.74009353469114</v>
      </c>
    </row>
    <row r="14" spans="1:13" ht="15">
      <c r="A14" s="6" t="s">
        <v>49</v>
      </c>
      <c r="B14" s="19">
        <f>Belgique!B14+Tchéquie!B14+Danemark!B14+Allemagne!B14+Espagne!B14+france!B14+Italie!B14+'Pays Bas'!D14+Autriche!D14+Finlande!D14+R.U.!B14</f>
        <v>404108.49999999994</v>
      </c>
      <c r="C14" s="19">
        <f>Belgique!C14+Tchéquie!C14+Danemark!C14+Allemagne!C14+Espagne!C14+france!C14+Italie!C14+'Pays Bas'!E14+Autriche!E14+Finlande!E14+R.U.!C14</f>
        <v>46152.5</v>
      </c>
      <c r="D14" s="19">
        <f>Belgique!D14+Tchéquie!D14+Danemark!D14+Allemagne!D14+Espagne!D14+france!D14+Italie!D14+'Pays Bas'!F14+Autriche!F14+Finlande!F14+R.U.!D14</f>
        <v>165075.6</v>
      </c>
      <c r="E14" s="19">
        <f>Belgique!E14+Tchéquie!E14+Danemark!E14+Allemagne!E14+Espagne!E14+france!E14+Italie!E14+'Pays Bas'!G14+Autriche!G14+Finlande!G14+R.U.!E14</f>
        <v>12806.000000000002</v>
      </c>
      <c r="F14" s="19" t="e">
        <f>Belgique!F14+Tchéquie!F14+Danemark!F14+Allemagne!F14+Espagne!F14+france!F14+Italie!F14+'Pays Bas'!H14+Autriche!H14+Finlande!H14+R.U.!F14</f>
        <v>#VALUE!</v>
      </c>
      <c r="G14" s="19" t="e">
        <f>Belgique!G14+Tchéquie!G14+Danemark!G14+Allemagne!G14+Espagne!G14+france!G14+Italie!G14+'Pays Bas'!I14+Autriche!I14+Finlande!I14+R.U.!G14</f>
        <v>#VALUE!</v>
      </c>
      <c r="H14" s="19" t="e">
        <f>Belgique!H14+Tchéquie!H14+Danemark!H14+Allemagne!H14+Espagne!H14+france!H14+Italie!H14+'Pays Bas'!J14+Autriche!J14+Finlande!J14+R.U.!H14</f>
        <v>#VALUE!</v>
      </c>
      <c r="I14" s="19">
        <f>Belgique!I14+Tchéquie!I14+Danemark!I14+Allemagne!I14+Espagne!I14+france!I14+Italie!I14+'Pays Bas'!K14+Autriche!K14+Finlande!K14+R.U.!I14</f>
        <v>183780.39999999997</v>
      </c>
      <c r="J14" s="19">
        <f>Belgique!J14+Tchéquie!J14+Danemark!J14+Allemagne!J14+Espagne!J14+france!J14+Italie!J14+'Pays Bas'!L14+Autriche!L14+Finlande!L14+R.U.!J14</f>
        <v>138818.48826284782</v>
      </c>
      <c r="K14" s="19">
        <f>Belgique!K14+Tchéquie!K14+Danemark!K14+Allemagne!K14+Espagne!K14+france!K14+Italie!K14+'Pays Bas'!M14+Autriche!M14+Finlande!M14+R.U.!K14</f>
        <v>38103.411983622689</v>
      </c>
      <c r="L14" s="37" t="e">
        <f>K14/K$40</f>
        <v>#DIV/0!</v>
      </c>
      <c r="M14" s="37">
        <f>K14/K33</f>
        <v>0.20712957461773115</v>
      </c>
    </row>
    <row r="15" spans="1:13" ht="15">
      <c r="A15" s="6" t="s">
        <v>50</v>
      </c>
      <c r="B15" s="19" t="e">
        <f>Belgique!B15+Tchéquie!B15+Danemark!B15+Allemagne!B15+Espagne!B15+france!B15+Italie!B15+'Pays Bas'!D15+Autriche!D15+Finlande!D15+R.U.!B15</f>
        <v>#VALUE!</v>
      </c>
      <c r="C15" s="19" t="e">
        <f>Belgique!C15+Tchéquie!C15+Danemark!C15+Allemagne!C15+Espagne!C15+france!C15+Italie!C15+'Pays Bas'!E15+Autriche!E15+Finlande!E15+R.U.!C15</f>
        <v>#VALUE!</v>
      </c>
      <c r="D15" s="19" t="e">
        <f>Belgique!D15+Tchéquie!D15+Danemark!D15+Allemagne!D15+Espagne!D15+france!D15+Italie!D15+'Pays Bas'!F15+Autriche!F15+Finlande!F15+R.U.!D15</f>
        <v>#VALUE!</v>
      </c>
      <c r="E15" s="19" t="e">
        <f>Belgique!E15+Tchéquie!E15+Danemark!E15+Allemagne!E15+Espagne!E15+france!E15+Italie!E15+'Pays Bas'!G15+Autriche!G15+Finlande!G15+R.U.!E15</f>
        <v>#VALUE!</v>
      </c>
      <c r="F15" s="19" t="e">
        <f>Belgique!F15+Tchéquie!F15+Danemark!F15+Allemagne!F15+Espagne!F15+france!F15+Italie!F15+'Pays Bas'!H15+Autriche!H15+Finlande!H15+R.U.!F15</f>
        <v>#VALUE!</v>
      </c>
      <c r="G15" s="19" t="e">
        <f>Belgique!G15+Tchéquie!G15+Danemark!G15+Allemagne!G15+Espagne!G15+france!G15+Italie!G15+'Pays Bas'!I15+Autriche!I15+Finlande!I15+R.U.!G15</f>
        <v>#VALUE!</v>
      </c>
      <c r="H15" s="19" t="e">
        <f>Belgique!H15+Tchéquie!H15+Danemark!H15+Allemagne!H15+Espagne!H15+france!H15+Italie!H15+'Pays Bas'!J15+Autriche!J15+Finlande!J15+R.U.!H15</f>
        <v>#VALUE!</v>
      </c>
      <c r="I15" s="19" t="e">
        <f>Belgique!I15+Tchéquie!I15+Danemark!I15+Allemagne!I15+Espagne!I15+france!I15+Italie!I15+'Pays Bas'!K15+Autriche!K15+Finlande!K15+R.U.!I15</f>
        <v>#VALUE!</v>
      </c>
      <c r="J15" s="19" t="e">
        <f>Belgique!J15+Tchéquie!J15+Danemark!J15+Allemagne!J15+Espagne!J15+france!J15+Italie!J15+'Pays Bas'!L15+Autriche!L15+Finlande!L15+R.U.!J15</f>
        <v>#VALUE!</v>
      </c>
      <c r="K15" s="19" t="e">
        <f>Belgique!K15+Tchéquie!K15+Danemark!K15+Allemagne!K15+Espagne!K15+france!K15+Italie!K15+'Pays Bas'!M15+Autriche!M15+Finlande!M15+R.U.!K15</f>
        <v>#VALUE!</v>
      </c>
    </row>
    <row r="16" spans="1:13" ht="15">
      <c r="A16" s="6" t="s">
        <v>51</v>
      </c>
      <c r="B16" s="19" t="e">
        <f>Belgique!B16+Tchéquie!B16+Danemark!B16+Allemagne!B16+Espagne!B16+france!B16+Italie!B16+'Pays Bas'!D16+Autriche!D16+Finlande!D16+R.U.!B16</f>
        <v>#VALUE!</v>
      </c>
      <c r="C16" s="19" t="e">
        <f>Belgique!C16+Tchéquie!C16+Danemark!C16+Allemagne!C16+Espagne!C16+france!C16+Italie!C16+'Pays Bas'!E16+Autriche!E16+Finlande!E16+R.U.!C16</f>
        <v>#VALUE!</v>
      </c>
      <c r="D16" s="19" t="e">
        <f>Belgique!D16+Tchéquie!D16+Danemark!D16+Allemagne!D16+Espagne!D16+france!D16+Italie!D16+'Pays Bas'!F16+Autriche!F16+Finlande!F16+R.U.!D16</f>
        <v>#VALUE!</v>
      </c>
      <c r="E16" s="19" t="e">
        <f>Belgique!E16+Tchéquie!E16+Danemark!E16+Allemagne!E16+Espagne!E16+france!E16+Italie!E16+'Pays Bas'!G16+Autriche!G16+Finlande!G16+R.U.!E16</f>
        <v>#VALUE!</v>
      </c>
      <c r="F16" s="19" t="e">
        <f>Belgique!F16+Tchéquie!F16+Danemark!F16+Allemagne!F16+Espagne!F16+france!F16+Italie!F16+'Pays Bas'!H16+Autriche!H16+Finlande!H16+R.U.!F16</f>
        <v>#VALUE!</v>
      </c>
      <c r="G16" s="19" t="e">
        <f>Belgique!G16+Tchéquie!G16+Danemark!G16+Allemagne!G16+Espagne!G16+france!G16+Italie!G16+'Pays Bas'!I16+Autriche!I16+Finlande!I16+R.U.!G16</f>
        <v>#VALUE!</v>
      </c>
      <c r="H16" s="19" t="e">
        <f>Belgique!H16+Tchéquie!H16+Danemark!H16+Allemagne!H16+Espagne!H16+france!H16+Italie!H16+'Pays Bas'!J16+Autriche!J16+Finlande!J16+R.U.!H16</f>
        <v>#VALUE!</v>
      </c>
      <c r="I16" s="19" t="e">
        <f>Belgique!I16+Tchéquie!I16+Danemark!I16+Allemagne!I16+Espagne!I16+france!I16+Italie!I16+'Pays Bas'!K16+Autriche!K16+Finlande!K16+R.U.!I16</f>
        <v>#VALUE!</v>
      </c>
      <c r="J16" s="19" t="e">
        <f>Belgique!J16+Tchéquie!J16+Danemark!J16+Allemagne!J16+Espagne!J16+france!J16+Italie!J16+'Pays Bas'!L16+Autriche!L16+Finlande!L16+R.U.!J16</f>
        <v>#VALUE!</v>
      </c>
      <c r="K16" s="19" t="e">
        <f>Belgique!K16+Tchéquie!K16+Danemark!K16+Allemagne!K16+Espagne!K16+france!K16+Italie!K16+'Pays Bas'!M16+Autriche!M16+Finlande!M16+R.U.!K16</f>
        <v>#VALUE!</v>
      </c>
    </row>
    <row r="17" spans="1:11" ht="15">
      <c r="A17" s="6" t="s">
        <v>52</v>
      </c>
      <c r="B17" s="19">
        <f>Belgique!B17+Tchéquie!B17+Danemark!B17+Allemagne!B17+Espagne!B17+france!B17+Italie!B17+'Pays Bas'!D17+Autriche!D17+Finlande!D17+R.U.!B17</f>
        <v>86429.1</v>
      </c>
      <c r="C17" s="19">
        <f>Belgique!C17+Tchéquie!C17+Danemark!C17+Allemagne!C17+Espagne!C17+france!C17+Italie!C17+'Pays Bas'!E17+Autriche!E17+Finlande!E17+R.U.!C17</f>
        <v>37940.399999999994</v>
      </c>
      <c r="D17" s="19">
        <f>Belgique!D17+Tchéquie!D17+Danemark!D17+Allemagne!D17+Espagne!D17+france!D17+Italie!D17+'Pays Bas'!F17+Autriche!F17+Finlande!F17+R.U.!D17</f>
        <v>36980.200000000004</v>
      </c>
      <c r="E17" s="19">
        <f>Belgique!E17+Tchéquie!E17+Danemark!E17+Allemagne!E17+Espagne!E17+france!E17+Italie!E17+'Pays Bas'!G17+Autriche!G17+Finlande!G17+R.U.!E17</f>
        <v>4034.9</v>
      </c>
      <c r="F17" s="19" t="e">
        <f>Belgique!F17+Tchéquie!F17+Danemark!F17+Allemagne!F17+Espagne!F17+france!F17+Italie!F17+'Pays Bas'!H17+Autriche!H17+Finlande!H17+R.U.!F17</f>
        <v>#VALUE!</v>
      </c>
      <c r="G17" s="19" t="e">
        <f>Belgique!G17+Tchéquie!G17+Danemark!G17+Allemagne!G17+Espagne!G17+france!G17+Italie!G17+'Pays Bas'!I17+Autriche!I17+Finlande!I17+R.U.!G17</f>
        <v>#VALUE!</v>
      </c>
      <c r="H17" s="19" t="e">
        <f>Belgique!H17+Tchéquie!H17+Danemark!H17+Allemagne!H17+Espagne!H17+france!H17+Italie!H17+'Pays Bas'!J17+Autriche!J17+Finlande!J17+R.U.!H17</f>
        <v>#VALUE!</v>
      </c>
      <c r="I17" s="19">
        <f>Belgique!I17+Tchéquie!I17+Danemark!I17+Allemagne!I17+Espagne!I17+france!I17+Italie!I17+'Pays Bas'!K17+Autriche!K17+Finlande!K17+R.U.!I17</f>
        <v>8162.5</v>
      </c>
      <c r="J17" s="19">
        <f>Belgique!J17+Tchéquie!J17+Danemark!J17+Allemagne!J17+Espagne!J17+france!J17+Italie!J17+'Pays Bas'!L17+Autriche!L17+Finlande!L17+R.U.!J17</f>
        <v>1278.2175743146106</v>
      </c>
      <c r="K17" s="19">
        <f>Belgique!K17+Tchéquie!K17+Danemark!K17+Allemagne!K17+Espagne!K17+france!K17+Italie!K17+'Pays Bas'!M17+Autriche!M17+Finlande!M17+R.U.!K17</f>
        <v>5988.9923360958883</v>
      </c>
    </row>
    <row r="18" spans="1:11" ht="15">
      <c r="A18" s="6" t="s">
        <v>53</v>
      </c>
      <c r="B18" s="19">
        <f>Belgique!B18+Tchéquie!B18+Danemark!B18+Allemagne!B18+Espagne!B18+france!B18+Italie!B18+'Pays Bas'!D18+Autriche!D18+Finlande!D18+R.U.!B18</f>
        <v>44739.200000000004</v>
      </c>
      <c r="C18" s="19">
        <f>Belgique!C18+Tchéquie!C18+Danemark!C18+Allemagne!C18+Espagne!C18+france!C18+Italie!C18+'Pays Bas'!E18+Autriche!E18+Finlande!E18+R.U.!C18</f>
        <v>21866.799999999999</v>
      </c>
      <c r="D18" s="19">
        <f>Belgique!D18+Tchéquie!D18+Danemark!D18+Allemagne!D18+Espagne!D18+france!D18+Italie!D18+'Pays Bas'!F18+Autriche!F18+Finlande!F18+R.U.!D18</f>
        <v>19261</v>
      </c>
      <c r="E18" s="19">
        <f>Belgique!E18+Tchéquie!E18+Danemark!E18+Allemagne!E18+Espagne!E18+france!E18+Italie!E18+'Pays Bas'!G18+Autriche!G18+Finlande!G18+R.U.!E18</f>
        <v>3540.2999999999997</v>
      </c>
      <c r="F18" s="19" t="e">
        <f>Belgique!F18+Tchéquie!F18+Danemark!F18+Allemagne!F18+Espagne!F18+france!F18+Italie!F18+'Pays Bas'!H18+Autriche!H18+Finlande!H18+R.U.!F18</f>
        <v>#VALUE!</v>
      </c>
      <c r="G18" s="19" t="e">
        <f>Belgique!G18+Tchéquie!G18+Danemark!G18+Allemagne!G18+Espagne!G18+france!G18+Italie!G18+'Pays Bas'!I18+Autriche!I18+Finlande!I18+R.U.!G18</f>
        <v>#VALUE!</v>
      </c>
      <c r="H18" s="19" t="e">
        <f>Belgique!H18+Tchéquie!H18+Danemark!H18+Allemagne!H18+Espagne!H18+france!H18+Italie!H18+'Pays Bas'!J18+Autriche!J18+Finlande!J18+R.U.!H18</f>
        <v>#VALUE!</v>
      </c>
      <c r="I18" s="19">
        <f>Belgique!I18+Tchéquie!I18+Danemark!I18+Allemagne!I18+Espagne!I18+france!I18+Italie!I18+'Pays Bas'!K18+Autriche!K18+Finlande!K18+R.U.!I18</f>
        <v>2702.3</v>
      </c>
      <c r="J18" s="19">
        <f>Belgique!J18+Tchéquie!J18+Danemark!J18+Allemagne!J18+Espagne!J18+france!J18+Italie!J18+'Pays Bas'!L18+Autriche!L18+Finlande!L18+R.U.!J18</f>
        <v>365.3280813517128</v>
      </c>
      <c r="K18" s="19">
        <f>Belgique!K18+Tchéquie!K18+Danemark!K18+Allemagne!K18+Espagne!K18+france!K18+Italie!K18+'Pays Bas'!M18+Autriche!M18+Finlande!M18+R.U.!K18</f>
        <v>2006.20833134344</v>
      </c>
    </row>
    <row r="19" spans="1:11" ht="15">
      <c r="A19" s="6" t="s">
        <v>54</v>
      </c>
      <c r="B19" s="19">
        <f>Belgique!B19+Tchéquie!B19+Danemark!B19+Allemagne!B19+Espagne!B19+france!B19+Italie!B19+'Pays Bas'!D19+Autriche!D19+Finlande!D19+R.U.!B19</f>
        <v>98551.4</v>
      </c>
      <c r="C19" s="19">
        <f>Belgique!C19+Tchéquie!C19+Danemark!C19+Allemagne!C19+Espagne!C19+france!C19+Italie!C19+'Pays Bas'!E19+Autriche!E19+Finlande!E19+R.U.!C19</f>
        <v>63171.299999999996</v>
      </c>
      <c r="D19" s="19">
        <f>Belgique!D19+Tchéquie!D19+Danemark!D19+Allemagne!D19+Espagne!D19+france!D19+Italie!D19+'Pays Bas'!F19+Autriche!F19+Finlande!F19+R.U.!D19</f>
        <v>28805</v>
      </c>
      <c r="E19" s="19">
        <f>Belgique!E19+Tchéquie!E19+Danemark!E19+Allemagne!E19+Espagne!E19+france!E19+Italie!E19+'Pays Bas'!G19+Autriche!G19+Finlande!G19+R.U.!E19</f>
        <v>9912.9</v>
      </c>
      <c r="F19" s="19" t="e">
        <f>Belgique!F19+Tchéquie!F19+Danemark!F19+Allemagne!F19+Espagne!F19+france!F19+Italie!F19+'Pays Bas'!H19+Autriche!H19+Finlande!H19+R.U.!F19</f>
        <v>#VALUE!</v>
      </c>
      <c r="G19" s="19" t="e">
        <f>Belgique!G19+Tchéquie!G19+Danemark!G19+Allemagne!G19+Espagne!G19+france!G19+Italie!G19+'Pays Bas'!I19+Autriche!I19+Finlande!I19+R.U.!G19</f>
        <v>#VALUE!</v>
      </c>
      <c r="H19" s="19" t="e">
        <f>Belgique!H19+Tchéquie!H19+Danemark!H19+Allemagne!H19+Espagne!H19+france!H19+Italie!H19+'Pays Bas'!J19+Autriche!J19+Finlande!J19+R.U.!H19</f>
        <v>#VALUE!</v>
      </c>
      <c r="I19" s="19">
        <f>Belgique!I19+Tchéquie!I19+Danemark!I19+Allemagne!I19+Espagne!I19+france!I19+Italie!I19+'Pays Bas'!K19+Autriche!K19+Finlande!K19+R.U.!I19</f>
        <v>5381.7</v>
      </c>
      <c r="J19" s="19">
        <f>Belgique!J19+Tchéquie!J19+Danemark!J19+Allemagne!J19+Espagne!J19+france!J19+Italie!J19+'Pays Bas'!L19+Autriche!L19+Finlande!L19+R.U.!J19</f>
        <v>1044.6623603628623</v>
      </c>
      <c r="K19" s="19">
        <f>Belgique!K19+Tchéquie!K19+Danemark!K19+Allemagne!K19+Espagne!K19+france!K19+Italie!K19+'Pays Bas'!M19+Autriche!M19+Finlande!M19+R.U.!K19</f>
        <v>3047.2942592064114</v>
      </c>
    </row>
    <row r="20" spans="1:11" ht="15">
      <c r="A20" s="6" t="s">
        <v>55</v>
      </c>
      <c r="B20" s="19">
        <f>Belgique!B20+Tchéquie!B20+Danemark!B20+Allemagne!B20+Espagne!B20+france!B20+Italie!B20+'Pays Bas'!D20+Autriche!D20+Finlande!D20+R.U.!B20</f>
        <v>321114.50000000006</v>
      </c>
      <c r="C20" s="19">
        <f>Belgique!C20+Tchéquie!C20+Danemark!C20+Allemagne!C20+Espagne!C20+france!C20+Italie!C20+'Pays Bas'!E20+Autriche!E20+Finlande!E20+R.U.!C20</f>
        <v>126895.8</v>
      </c>
      <c r="D20" s="19">
        <f>Belgique!D20+Tchéquie!D20+Danemark!D20+Allemagne!D20+Espagne!D20+france!D20+Italie!D20+'Pays Bas'!F20+Autriche!F20+Finlande!F20+R.U.!D20</f>
        <v>147188</v>
      </c>
      <c r="E20" s="19">
        <f>Belgique!E20+Tchéquie!E20+Danemark!E20+Allemagne!E20+Espagne!E20+france!E20+Italie!E20+'Pays Bas'!G20+Autriche!G20+Finlande!G20+R.U.!E20</f>
        <v>74173.8</v>
      </c>
      <c r="F20" s="19" t="e">
        <f>Belgique!F20+Tchéquie!F20+Danemark!F20+Allemagne!F20+Espagne!F20+france!F20+Italie!F20+'Pays Bas'!H20+Autriche!H20+Finlande!H20+R.U.!F20</f>
        <v>#VALUE!</v>
      </c>
      <c r="G20" s="19" t="e">
        <f>Belgique!G20+Tchéquie!G20+Danemark!G20+Allemagne!G20+Espagne!G20+france!G20+Italie!G20+'Pays Bas'!I20+Autriche!I20+Finlande!I20+R.U.!G20</f>
        <v>#VALUE!</v>
      </c>
      <c r="H20" s="19" t="e">
        <f>Belgique!H20+Tchéquie!H20+Danemark!H20+Allemagne!H20+Espagne!H20+france!H20+Italie!H20+'Pays Bas'!J20+Autriche!J20+Finlande!J20+R.U.!H20</f>
        <v>#VALUE!</v>
      </c>
      <c r="I20" s="19">
        <f>Belgique!I20+Tchéquie!I20+Danemark!I20+Allemagne!I20+Espagne!I20+france!I20+Italie!I20+'Pays Bas'!K20+Autriche!K20+Finlande!K20+R.U.!I20</f>
        <v>44692.80000000001</v>
      </c>
      <c r="J20" s="19">
        <f>Belgique!J20+Tchéquie!J20+Danemark!J20+Allemagne!J20+Espagne!J20+france!J20+Italie!J20+'Pays Bas'!L20+Autriche!L20+Finlande!L20+R.U.!J20</f>
        <v>6417.6028900329547</v>
      </c>
      <c r="K20" s="19">
        <f>Belgique!K20+Tchéquie!K20+Danemark!K20+Allemagne!K20+Espagne!K20+france!K20+Italie!K20+'Pays Bas'!M20+Autriche!M20+Finlande!M20+R.U.!K20</f>
        <v>30359.956064903527</v>
      </c>
    </row>
    <row r="21" spans="1:11" ht="15">
      <c r="A21" s="6" t="s">
        <v>56</v>
      </c>
      <c r="B21" s="19">
        <f>Belgique!B21+Tchéquie!B21+Danemark!B21+Allemagne!B21+Espagne!B21+france!B21+Italie!B21+'Pays Bas'!D21+Autriche!D21+Finlande!D21+R.U.!B21</f>
        <v>129630.1</v>
      </c>
      <c r="C21" s="19">
        <f>Belgique!C21+Tchéquie!C21+Danemark!C21+Allemagne!C21+Espagne!C21+france!C21+Italie!C21+'Pays Bas'!E21+Autriche!E21+Finlande!E21+R.U.!C21</f>
        <v>40184</v>
      </c>
      <c r="D21" s="19">
        <f>Belgique!D21+Tchéquie!D21+Danemark!D21+Allemagne!D21+Espagne!D21+france!D21+Italie!D21+'Pays Bas'!F21+Autriche!F21+Finlande!F21+R.U.!D21</f>
        <v>59739.400000000009</v>
      </c>
      <c r="E21" s="19">
        <f>Belgique!E21+Tchéquie!E21+Danemark!E21+Allemagne!E21+Espagne!E21+france!E21+Italie!E21+'Pays Bas'!G21+Autriche!G21+Finlande!G21+R.U.!E21</f>
        <v>20690</v>
      </c>
      <c r="F21" s="19" t="e">
        <f>Belgique!F21+Tchéquie!F21+Danemark!F21+Allemagne!F21+Espagne!F21+france!F21+Italie!F21+'Pays Bas'!H21+Autriche!H21+Finlande!H21+R.U.!F21</f>
        <v>#VALUE!</v>
      </c>
      <c r="G21" s="19" t="e">
        <f>Belgique!G21+Tchéquie!G21+Danemark!G21+Allemagne!G21+Espagne!G21+france!G21+Italie!G21+'Pays Bas'!I21+Autriche!I21+Finlande!I21+R.U.!G21</f>
        <v>#VALUE!</v>
      </c>
      <c r="H21" s="19" t="e">
        <f>Belgique!H21+Tchéquie!H21+Danemark!H21+Allemagne!H21+Espagne!H21+france!H21+Italie!H21+'Pays Bas'!J21+Autriche!J21+Finlande!J21+R.U.!H21</f>
        <v>#VALUE!</v>
      </c>
      <c r="I21" s="19">
        <f>Belgique!I21+Tchéquie!I21+Danemark!I21+Allemagne!I21+Espagne!I21+france!I21+Italie!I21+'Pays Bas'!K21+Autriche!K21+Finlande!K21+R.U.!I21</f>
        <v>29367.199999999997</v>
      </c>
      <c r="J21" s="19">
        <f>Belgique!J21+Tchéquie!J21+Danemark!J21+Allemagne!J21+Espagne!J21+france!J21+Italie!J21+'Pays Bas'!L21+Autriche!L21+Finlande!L21+R.U.!J21</f>
        <v>5417.7662044597564</v>
      </c>
      <c r="K21" s="19">
        <f>Belgique!K21+Tchéquie!K21+Danemark!K21+Allemagne!K21+Espagne!K21+france!K21+Italie!K21+'Pays Bas'!M21+Autriche!M21+Finlande!M21+R.U.!K21</f>
        <v>18614.811914316164</v>
      </c>
    </row>
    <row r="22" spans="1:11" ht="15">
      <c r="A22" s="6" t="s">
        <v>57</v>
      </c>
      <c r="B22" s="19">
        <f>Belgique!B22+Tchéquie!B22+Danemark!B22+Allemagne!B22+Espagne!B22+france!B22+Italie!B22+'Pays Bas'!D22+Autriche!D22+Finlande!D22+R.U.!B22</f>
        <v>162197.4</v>
      </c>
      <c r="C22" s="19">
        <f>Belgique!C22+Tchéquie!C22+Danemark!C22+Allemagne!C22+Espagne!C22+france!C22+Italie!C22+'Pays Bas'!E22+Autriche!E22+Finlande!E22+R.U.!C22</f>
        <v>71774.399999999994</v>
      </c>
      <c r="D22" s="19">
        <f>Belgique!D22+Tchéquie!D22+Danemark!D22+Allemagne!D22+Espagne!D22+france!D22+Italie!D22+'Pays Bas'!F22+Autriche!F22+Finlande!F22+R.U.!D22</f>
        <v>75830.89999999998</v>
      </c>
      <c r="E22" s="19">
        <f>Belgique!E22+Tchéquie!E22+Danemark!E22+Allemagne!E22+Espagne!E22+france!E22+Italie!E22+'Pays Bas'!G22+Autriche!G22+Finlande!G22+R.U.!E22</f>
        <v>51956.800000000003</v>
      </c>
      <c r="F22" s="19" t="e">
        <f>Belgique!F22+Tchéquie!F22+Danemark!F22+Allemagne!F22+Espagne!F22+france!F22+Italie!F22+'Pays Bas'!H22+Autriche!H22+Finlande!H22+R.U.!F22</f>
        <v>#VALUE!</v>
      </c>
      <c r="G22" s="19" t="e">
        <f>Belgique!G22+Tchéquie!G22+Danemark!G22+Allemagne!G22+Espagne!G22+france!G22+Italie!G22+'Pays Bas'!I22+Autriche!I22+Finlande!I22+R.U.!G22</f>
        <v>#VALUE!</v>
      </c>
      <c r="H22" s="19" t="e">
        <f>Belgique!H22+Tchéquie!H22+Danemark!H22+Allemagne!H22+Espagne!H22+france!H22+Italie!H22+'Pays Bas'!J22+Autriche!J22+Finlande!J22+R.U.!H22</f>
        <v>#VALUE!</v>
      </c>
      <c r="I22" s="19">
        <f>Belgique!I22+Tchéquie!I22+Danemark!I22+Allemagne!I22+Espagne!I22+france!I22+Italie!I22+'Pays Bas'!K22+Autriche!K22+Finlande!K22+R.U.!I22</f>
        <v>13471.200000000003</v>
      </c>
      <c r="J22" s="19">
        <f>Belgique!J22+Tchéquie!J22+Danemark!J22+Allemagne!J22+Espagne!J22+france!J22+Italie!J22+'Pays Bas'!L22+Autriche!L22+Finlande!L22+R.U.!J22</f>
        <v>866.4874659389269</v>
      </c>
      <c r="K22" s="19">
        <f>Belgique!K22+Tchéquie!K22+Danemark!K22+Allemagne!K22+Espagne!K22+france!K22+Italie!K22+'Pays Bas'!M22+Autriche!M22+Finlande!M22+R.U.!K22</f>
        <v>10415.661897717544</v>
      </c>
    </row>
    <row r="23" spans="1:11" ht="15">
      <c r="A23" s="6" t="s">
        <v>58</v>
      </c>
      <c r="B23" s="19">
        <f>Belgique!B23+Tchéquie!B23+Danemark!B23+Allemagne!B23+Espagne!B23+france!B23+Italie!B23+'Pays Bas'!D23+Autriche!D23+Finlande!D23+R.U.!B23</f>
        <v>29286.9</v>
      </c>
      <c r="C23" s="19">
        <f>Belgique!C23+Tchéquie!C23+Danemark!C23+Allemagne!C23+Espagne!C23+france!C23+Italie!C23+'Pays Bas'!E23+Autriche!E23+Finlande!E23+R.U.!C23</f>
        <v>14937.400000000001</v>
      </c>
      <c r="D23" s="19">
        <f>Belgique!D23+Tchéquie!D23+Danemark!D23+Allemagne!D23+Espagne!D23+france!D23+Italie!D23+'Pays Bas'!F23+Autriche!F23+Finlande!F23+R.U.!D23</f>
        <v>11618.699999999999</v>
      </c>
      <c r="E23" s="19">
        <f>Belgique!E23+Tchéquie!E23+Danemark!E23+Allemagne!E23+Espagne!E23+france!E23+Italie!E23+'Pays Bas'!G23+Autriche!G23+Finlande!G23+R.U.!E23</f>
        <v>1527.2</v>
      </c>
      <c r="F23" s="19" t="e">
        <f>Belgique!F23+Tchéquie!F23+Danemark!F23+Allemagne!F23+Espagne!F23+france!F23+Italie!F23+'Pays Bas'!H23+Autriche!H23+Finlande!H23+R.U.!F23</f>
        <v>#VALUE!</v>
      </c>
      <c r="G23" s="19" t="e">
        <f>Belgique!G23+Tchéquie!G23+Danemark!G23+Allemagne!G23+Espagne!G23+france!G23+Italie!G23+'Pays Bas'!I23+Autriche!I23+Finlande!I23+R.U.!G23</f>
        <v>#VALUE!</v>
      </c>
      <c r="H23" s="19" t="e">
        <f>Belgique!H23+Tchéquie!H23+Danemark!H23+Allemagne!H23+Espagne!H23+france!H23+Italie!H23+'Pays Bas'!J23+Autriche!J23+Finlande!J23+R.U.!H23</f>
        <v>#VALUE!</v>
      </c>
      <c r="I23" s="19">
        <f>Belgique!I23+Tchéquie!I23+Danemark!I23+Allemagne!I23+Espagne!I23+france!I23+Italie!I23+'Pays Bas'!K23+Autriche!K23+Finlande!K23+R.U.!I23</f>
        <v>1854.4</v>
      </c>
      <c r="J23" s="19">
        <f>Belgique!J23+Tchéquie!J23+Danemark!J23+Allemagne!J23+Espagne!J23+france!J23+Italie!J23+'Pays Bas'!L23+Autriche!L23+Finlande!L23+R.U.!J23</f>
        <v>133.34921963427064</v>
      </c>
      <c r="K23" s="19">
        <f>Belgique!K23+Tchéquie!K23+Danemark!K23+Allemagne!K23+Espagne!K23+france!K23+Italie!K23+'Pays Bas'!M23+Autriche!M23+Finlande!M23+R.U.!K23</f>
        <v>1330.3822528698145</v>
      </c>
    </row>
    <row r="24" spans="1:11" ht="15">
      <c r="A24" s="6" t="s">
        <v>59</v>
      </c>
      <c r="B24" s="19">
        <f>Belgique!B24+Tchéquie!B24+Danemark!B24+Allemagne!B24+Espagne!B24+france!B24+Italie!B24+'Pays Bas'!D24+Autriche!D24+Finlande!D24+R.U.!B24</f>
        <v>154801.70000000001</v>
      </c>
      <c r="C24" s="19">
        <f>Belgique!C24+Tchéquie!C24+Danemark!C24+Allemagne!C24+Espagne!C24+france!C24+Italie!C24+'Pays Bas'!E24+Autriche!E24+Finlande!E24+R.U.!C24</f>
        <v>13730.800000000003</v>
      </c>
      <c r="D24" s="19">
        <f>Belgique!D24+Tchéquie!D24+Danemark!D24+Allemagne!D24+Espagne!D24+france!D24+Italie!D24+'Pays Bas'!F24+Autriche!F24+Finlande!F24+R.U.!D24</f>
        <v>47888.9</v>
      </c>
      <c r="E24" s="19">
        <f>Belgique!E24+Tchéquie!E24+Danemark!E24+Allemagne!E24+Espagne!E24+france!E24+Italie!E24+'Pays Bas'!G24+Autriche!G24+Finlande!G24+R.U.!E24</f>
        <v>5721.5</v>
      </c>
      <c r="F24" s="19" t="e">
        <f>Belgique!F24+Tchéquie!F24+Danemark!F24+Allemagne!F24+Espagne!F24+france!F24+Italie!F24+'Pays Bas'!H24+Autriche!H24+Finlande!H24+R.U.!F24</f>
        <v>#VALUE!</v>
      </c>
      <c r="G24" s="19" t="e">
        <f>Belgique!G24+Tchéquie!G24+Danemark!G24+Allemagne!G24+Espagne!G24+france!G24+Italie!G24+'Pays Bas'!I24+Autriche!I24+Finlande!I24+R.U.!G24</f>
        <v>#VALUE!</v>
      </c>
      <c r="H24" s="19" t="e">
        <f>Belgique!H24+Tchéquie!H24+Danemark!H24+Allemagne!H24+Espagne!H24+france!H24+Italie!H24+'Pays Bas'!J24+Autriche!J24+Finlande!J24+R.U.!H24</f>
        <v>#VALUE!</v>
      </c>
      <c r="I24" s="19">
        <f>Belgique!I24+Tchéquie!I24+Danemark!I24+Allemagne!I24+Espagne!I24+france!I24+Italie!I24+'Pays Bas'!K24+Autriche!K24+Finlande!K24+R.U.!I24</f>
        <v>96473.400000000009</v>
      </c>
      <c r="J24" s="19">
        <f>Belgique!J24+Tchéquie!J24+Danemark!J24+Allemagne!J24+Espagne!J24+france!J24+Italie!J24+'Pays Bas'!L24+Autriche!L24+Finlande!L24+R.U.!J24</f>
        <v>19139.715519192137</v>
      </c>
      <c r="K24" s="19">
        <f>Belgique!K24+Tchéquie!K24+Danemark!K24+Allemagne!K24+Espagne!K24+france!K24+Italie!K24+'Pays Bas'!M24+Autriche!M24+Finlande!M24+R.U.!K24</f>
        <v>55221.951766734026</v>
      </c>
    </row>
    <row r="25" spans="1:11" customFormat="1" ht="15">
      <c r="C25" s="20"/>
      <c r="D25" s="20"/>
      <c r="E25" s="20"/>
      <c r="F25" s="20"/>
      <c r="G25" s="20"/>
      <c r="H25" s="20"/>
      <c r="I25" s="20"/>
      <c r="J25" s="20"/>
      <c r="K25" s="20"/>
    </row>
    <row r="26" spans="1:11" customFormat="1" ht="15"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15">
      <c r="A27" s="6" t="s">
        <v>62</v>
      </c>
      <c r="B27" s="19">
        <f>Belgique!B27+Tchéquie!B27+Danemark!B27+Allemagne!B27+Espagne!B27+france!B27+Italie!B27+'Pays Bas'!D27+Autriche!D27+Finlande!D27+R.U.!B27</f>
        <v>130493.20000000001</v>
      </c>
      <c r="C27" s="19">
        <f>Belgique!C27+Tchéquie!C27+Danemark!C27+Allemagne!C27+Espagne!C27+france!C27+Italie!C27+'Pays Bas'!E27+Autriche!E27+Finlande!E27+R.U.!C27</f>
        <v>23093.300000000003</v>
      </c>
      <c r="D27" s="19">
        <f>Belgique!D27+Tchéquie!D27+Danemark!D27+Allemagne!D27+Espagne!D27+france!D27+Italie!D27+'Pays Bas'!F27+Autriche!F27+Finlande!F27+R.U.!D27</f>
        <v>25633.599999999999</v>
      </c>
      <c r="E27" s="19">
        <f>Belgique!E27+Tchéquie!E27+Danemark!E27+Allemagne!E27+Espagne!E27+france!E27+Italie!E27+'Pays Bas'!G27+Autriche!G27+Finlande!G27+R.U.!E27</f>
        <v>7024.4999999999991</v>
      </c>
      <c r="F27" s="19" t="e">
        <f>Belgique!F27+Tchéquie!F27+Danemark!F27+Allemagne!F27+Espagne!F27+france!F27+Italie!F27+'Pays Bas'!H27+Autriche!H27+Finlande!H27+R.U.!F27</f>
        <v>#VALUE!</v>
      </c>
      <c r="G27" s="19" t="e">
        <f>Belgique!G27+Tchéquie!G27+Danemark!G27+Allemagne!G27+Espagne!G27+france!G27+Italie!G27+'Pays Bas'!I27+Autriche!I27+Finlande!I27+R.U.!G27</f>
        <v>#VALUE!</v>
      </c>
      <c r="H27" s="19" t="e">
        <f>Belgique!H27+Tchéquie!H27+Danemark!H27+Allemagne!H27+Espagne!H27+france!H27+Italie!H27+'Pays Bas'!J27+Autriche!J27+Finlande!J27+R.U.!H27</f>
        <v>#VALUE!</v>
      </c>
      <c r="I27" s="19">
        <f>Belgique!I27+Tchéquie!I27+Danemark!I27+Allemagne!I27+Espagne!I27+france!I27+Italie!I27+'Pays Bas'!K27+Autriche!K27+Finlande!K27+R.U.!I27</f>
        <v>83904.2</v>
      </c>
      <c r="J27" s="19">
        <f>Belgique!J27+Tchéquie!J27+Danemark!J27+Allemagne!J27+Espagne!J27+france!J27+Italie!J27+'Pays Bas'!L27+Autriche!L27+Finlande!L27+R.U.!J27</f>
        <v>45956.982473564567</v>
      </c>
      <c r="K27" s="19">
        <f>Belgique!K27+Tchéquie!K27+Danemark!K27+Allemagne!K27+Espagne!K27+france!K27+Italie!K27+'Pays Bas'!M27+Autriche!M27+Finlande!M27+R.U.!K27</f>
        <v>34050.175796879463</v>
      </c>
    </row>
    <row r="28" spans="1:11" ht="15">
      <c r="A28" s="6" t="s">
        <v>63</v>
      </c>
      <c r="B28" s="19">
        <f>Belgique!B28+Tchéquie!B28+Danemark!B28+Allemagne!B28+Espagne!B28+france!B28+Italie!B28+'Pays Bas'!D28+Autriche!D28+Finlande!D28+R.U.!B28</f>
        <v>135801.70000000001</v>
      </c>
      <c r="C28" s="19">
        <f>Belgique!C28+Tchéquie!C28+Danemark!C28+Allemagne!C28+Espagne!C28+france!C28+Italie!C28+'Pays Bas'!E28+Autriche!E28+Finlande!E28+R.U.!C28</f>
        <v>16633</v>
      </c>
      <c r="D28" s="19">
        <f>Belgique!D28+Tchéquie!D28+Danemark!D28+Allemagne!D28+Espagne!D28+france!D28+Italie!D28+'Pays Bas'!F28+Autriche!F28+Finlande!F28+R.U.!D28</f>
        <v>104647.79999999999</v>
      </c>
      <c r="E28" s="19">
        <f>Belgique!E28+Tchéquie!E28+Danemark!E28+Allemagne!E28+Espagne!E28+france!E28+Italie!E28+'Pays Bas'!G28+Autriche!G28+Finlande!G28+R.U.!E28</f>
        <v>73904.5</v>
      </c>
      <c r="F28" s="19" t="e">
        <f>Belgique!F28+Tchéquie!F28+Danemark!F28+Allemagne!F28+Espagne!F28+france!F28+Italie!F28+'Pays Bas'!H28+Autriche!H28+Finlande!H28+R.U.!F28</f>
        <v>#VALUE!</v>
      </c>
      <c r="G28" s="19" t="e">
        <f>Belgique!G28+Tchéquie!G28+Danemark!G28+Allemagne!G28+Espagne!G28+france!G28+Italie!G28+'Pays Bas'!I28+Autriche!I28+Finlande!I28+R.U.!G28</f>
        <v>#VALUE!</v>
      </c>
      <c r="H28" s="19" t="e">
        <f>Belgique!H28+Tchéquie!H28+Danemark!H28+Allemagne!H28+Espagne!H28+france!H28+Italie!H28+'Pays Bas'!J28+Autriche!J28+Finlande!J28+R.U.!H28</f>
        <v>#VALUE!</v>
      </c>
      <c r="I28" s="19">
        <f>Belgique!I28+Tchéquie!I28+Danemark!I28+Allemagne!I28+Espagne!I28+france!I28+Italie!I28+'Pays Bas'!K28+Autriche!K28+Finlande!K28+R.U.!I28</f>
        <v>12175.2</v>
      </c>
      <c r="J28" s="19">
        <f>Belgique!J28+Tchéquie!J28+Danemark!J28+Allemagne!J28+Espagne!J28+france!J28+Italie!J28+'Pays Bas'!L28+Autriche!L28+Finlande!L28+R.U.!J28</f>
        <v>2397.3743615135127</v>
      </c>
      <c r="K28" s="19">
        <f>Belgique!K28+Tchéquie!K28+Danemark!K28+Allemagne!K28+Espagne!K28+france!K28+Italie!K28+'Pays Bas'!M28+Autriche!M28+Finlande!M28+R.U.!K28</f>
        <v>8177.3758842406278</v>
      </c>
    </row>
    <row r="29" spans="1:11" customFormat="1" ht="15">
      <c r="B29" s="19">
        <f>Belgique!B29+Tchéquie!B29+Danemark!B29+Allemagne!B29+Espagne!B29+france!B29+Italie!B29+'Pays Bas'!D29+Autriche!D29+Finlande!D29+R.U.!B29</f>
        <v>0</v>
      </c>
      <c r="C29" s="19">
        <f>Belgique!C29+Tchéquie!C29+Danemark!C29+Allemagne!C29+Espagne!C29+france!C29+Italie!C29+'Pays Bas'!E29+Autriche!E29+Finlande!E29+R.U.!C29</f>
        <v>0</v>
      </c>
      <c r="D29" s="19">
        <f>Belgique!D29+Tchéquie!D29+Danemark!D29+Allemagne!D29+Espagne!D29+france!D29+Italie!D29+'Pays Bas'!F29+Autriche!F29+Finlande!F29+R.U.!D29</f>
        <v>0</v>
      </c>
      <c r="E29" s="19">
        <f>Belgique!E29+Tchéquie!E29+Danemark!E29+Allemagne!E29+Espagne!E29+france!E29+Italie!E29+'Pays Bas'!G29+Autriche!G29+Finlande!G29+R.U.!E29</f>
        <v>0</v>
      </c>
      <c r="F29" s="19">
        <f>Belgique!F29+Tchéquie!F29+Danemark!F29+Allemagne!F29+Espagne!F29+france!F29+Italie!F29+'Pays Bas'!H29+Autriche!H29+Finlande!H29+R.U.!F29</f>
        <v>0</v>
      </c>
      <c r="G29" s="19">
        <f>Belgique!G29+Tchéquie!G29+Danemark!G29+Allemagne!G29+Espagne!G29+france!G29+Italie!G29+'Pays Bas'!I29+Autriche!I29+Finlande!I29+R.U.!G29</f>
        <v>0</v>
      </c>
      <c r="H29" s="19">
        <f>Belgique!H29+Tchéquie!H29+Danemark!H29+Allemagne!H29+Espagne!H29+france!H29+Italie!H29+'Pays Bas'!J29+Autriche!J29+Finlande!J29+R.U.!H29</f>
        <v>0</v>
      </c>
      <c r="I29" s="19">
        <f>Belgique!I29+Tchéquie!I29+Danemark!I29+Allemagne!I29+Espagne!I29+france!I29+Italie!I29+'Pays Bas'!K29+Autriche!K29+Finlande!K29+R.U.!I29</f>
        <v>0</v>
      </c>
      <c r="J29" s="19">
        <f>Belgique!J29+Tchéquie!J29+Danemark!J29+Allemagne!J29+Espagne!J29+france!J29+Italie!J29+'Pays Bas'!L29+Autriche!L29+Finlande!L29+R.U.!J29</f>
        <v>0</v>
      </c>
      <c r="K29" s="19">
        <f>Belgique!K29+Tchéquie!K29+Danemark!K29+Allemagne!K29+Espagne!K29+france!K29+Italie!K29+'Pays Bas'!M29+Autriche!M29+Finlande!M29+R.U.!K29</f>
        <v>0</v>
      </c>
    </row>
    <row r="30" spans="1:11" ht="15">
      <c r="A30" s="6" t="s">
        <v>65</v>
      </c>
      <c r="B30" s="19">
        <f>Belgique!B30+Tchéquie!B30+Danemark!B30+Allemagne!B30+Espagne!B30+france!B30+Italie!B30+'Pays Bas'!D30+Autriche!D30+Finlande!D30+R.U.!B30</f>
        <v>51715.299999999996</v>
      </c>
      <c r="C30" s="19">
        <f>Belgique!C30+Tchéquie!C30+Danemark!C30+Allemagne!C30+Espagne!C30+france!C30+Italie!C30+'Pays Bas'!E30+Autriche!E30+Finlande!E30+R.U.!C30</f>
        <v>25697</v>
      </c>
      <c r="D30" s="19">
        <f>Belgique!D30+Tchéquie!D30+Danemark!D30+Allemagne!D30+Espagne!D30+france!D30+Italie!D30+'Pays Bas'!F30+Autriche!F30+Finlande!F30+R.U.!D30</f>
        <v>14454.3</v>
      </c>
      <c r="E30" s="19">
        <f>Belgique!E30+Tchéquie!E30+Danemark!E30+Allemagne!E30+Espagne!E30+france!E30+Italie!E30+'Pays Bas'!G30+Autriche!G30+Finlande!G30+R.U.!E30</f>
        <v>2926.7000000000003</v>
      </c>
      <c r="F30" s="19" t="e">
        <f>Belgique!F30+Tchéquie!F30+Danemark!F30+Allemagne!F30+Espagne!F30+france!F30+Italie!F30+'Pays Bas'!H30+Autriche!H30+Finlande!H30+R.U.!F30</f>
        <v>#VALUE!</v>
      </c>
      <c r="G30" s="19" t="e">
        <f>Belgique!G30+Tchéquie!G30+Danemark!G30+Allemagne!G30+Espagne!G30+france!G30+Italie!G30+'Pays Bas'!I30+Autriche!I30+Finlande!I30+R.U.!G30</f>
        <v>#VALUE!</v>
      </c>
      <c r="H30" s="19" t="e">
        <f>Belgique!H30+Tchéquie!H30+Danemark!H30+Allemagne!H30+Espagne!H30+france!H30+Italie!H30+'Pays Bas'!J30+Autriche!J30+Finlande!J30+R.U.!H30</f>
        <v>#VALUE!</v>
      </c>
      <c r="I30" s="19">
        <f>Belgique!I30+Tchéquie!I30+Danemark!I30+Allemagne!I30+Espagne!I30+france!I30+Italie!I30+'Pays Bas'!K30+Autriche!K30+Finlande!K30+R.U.!I30</f>
        <v>11124.099999999999</v>
      </c>
      <c r="J30" s="19">
        <f>Belgique!J30+Tchéquie!J30+Danemark!J30+Allemagne!J30+Espagne!J30+france!J30+Italie!J30+'Pays Bas'!L30+Autriche!L30+Finlande!L30+R.U.!J30</f>
        <v>1835.6684249939558</v>
      </c>
      <c r="K30" s="19">
        <f>Belgique!K30+Tchéquie!K30+Danemark!K30+Allemagne!K30+Espagne!K30+france!K30+Italie!K30+'Pays Bas'!M30+Autriche!M30+Finlande!M30+R.U.!K30</f>
        <v>6158.5804660427139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2" spans="1:11" ht="15">
      <c r="A32" s="1" t="s">
        <v>83</v>
      </c>
      <c r="B32" s="22"/>
      <c r="K32" s="22">
        <f>K12+K13+K14+K17+K18+K19+K20+K24+K25+K26+K27+K28+K29+K30</f>
        <v>183959.30206463562</v>
      </c>
    </row>
    <row r="33" spans="1:11" ht="15">
      <c r="A33" s="1" t="s">
        <v>82</v>
      </c>
      <c r="B33" s="22">
        <f>B12+B13+B14+B17+B18+B19+B20+B24++B27+B28+B30</f>
        <v>1503010.2999999998</v>
      </c>
      <c r="C33" s="22">
        <f t="shared" ref="C33:K33" si="0">C12+C13+C14+C17+C18+C19+C20+C24++C27+C28+C30</f>
        <v>405481.19999999995</v>
      </c>
      <c r="D33" s="22">
        <f t="shared" si="0"/>
        <v>620841.30000000005</v>
      </c>
      <c r="E33" s="22">
        <f t="shared" si="0"/>
        <v>197547.80000000002</v>
      </c>
      <c r="F33" s="22" t="e">
        <f t="shared" si="0"/>
        <v>#VALUE!</v>
      </c>
      <c r="G33" s="22" t="e">
        <f t="shared" si="0"/>
        <v>#VALUE!</v>
      </c>
      <c r="H33" s="22" t="e">
        <f t="shared" si="0"/>
        <v>#VALUE!</v>
      </c>
      <c r="I33" s="22">
        <f t="shared" si="0"/>
        <v>452834.3</v>
      </c>
      <c r="J33" s="22">
        <f t="shared" si="0"/>
        <v>218905.81756343847</v>
      </c>
      <c r="K33" s="22">
        <f t="shared" si="0"/>
        <v>183959.30206463562</v>
      </c>
    </row>
    <row r="36" spans="1:11" ht="11.45" customHeight="1">
      <c r="A36" s="20" t="s">
        <v>60</v>
      </c>
      <c r="B36" s="20">
        <v>57531.4</v>
      </c>
      <c r="C36" s="20">
        <v>12282.400000000001</v>
      </c>
      <c r="D36" s="20">
        <v>21806.6</v>
      </c>
      <c r="E36" s="20" t="e">
        <v>#VALUE!</v>
      </c>
      <c r="F36" s="20" t="e">
        <v>#VALUE!</v>
      </c>
      <c r="G36" s="20" t="e">
        <v>#VALUE!</v>
      </c>
      <c r="H36" s="20" t="e">
        <v>#VALUE!</v>
      </c>
      <c r="I36" s="20">
        <v>23442.300000000003</v>
      </c>
      <c r="J36" s="20">
        <v>3254.7118057966086</v>
      </c>
      <c r="K36" s="20">
        <v>19045.019514737833</v>
      </c>
    </row>
    <row r="37" spans="1:11" ht="11.45" customHeight="1">
      <c r="A37" s="20" t="s">
        <v>61</v>
      </c>
      <c r="B37" s="20">
        <v>666745.70000000007</v>
      </c>
      <c r="C37" s="20">
        <v>657208.40000000014</v>
      </c>
      <c r="D37" s="20">
        <v>7868</v>
      </c>
      <c r="E37" s="20">
        <v>2210.9</v>
      </c>
      <c r="F37" s="20" t="e">
        <v>#VALUE!</v>
      </c>
      <c r="G37" s="20" t="e">
        <v>#VALUE!</v>
      </c>
      <c r="H37" s="20" t="e">
        <v>#VALUE!</v>
      </c>
      <c r="I37" s="20">
        <v>1668.4</v>
      </c>
      <c r="J37" s="20">
        <v>253.97689405134921</v>
      </c>
      <c r="K37" s="20">
        <v>1395.0053523275928</v>
      </c>
    </row>
    <row r="38" spans="1:11" ht="11.45" customHeight="1">
      <c r="A38" s="20" t="s">
        <v>64</v>
      </c>
      <c r="B38" s="20">
        <v>313743.90000000002</v>
      </c>
      <c r="C38" s="20">
        <v>149028.19999999998</v>
      </c>
      <c r="D38" s="20">
        <v>90490.6</v>
      </c>
      <c r="E38" s="20">
        <v>11728.6</v>
      </c>
      <c r="F38" s="20" t="e">
        <v>#VALUE!</v>
      </c>
      <c r="G38" s="20" t="e">
        <v>#VALUE!</v>
      </c>
      <c r="H38" s="20" t="e">
        <v>#VALUE!</v>
      </c>
      <c r="I38" s="20">
        <v>74224.600000000006</v>
      </c>
      <c r="J38" s="20">
        <v>51477.147611181368</v>
      </c>
      <c r="K38" s="20">
        <v>22423.413418675489</v>
      </c>
    </row>
    <row r="40" spans="1:11" ht="11.45" customHeight="1">
      <c r="C40" s="20">
        <f>C38/B38</f>
        <v>0.4749995139347728</v>
      </c>
      <c r="D40" s="20">
        <f>D36/B36</f>
        <v>0.37903822955811955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pane xSplit="1" ySplit="10" topLeftCell="B11" activePane="bottomRight" state="frozen"/>
      <selection pane="topRight"/>
      <selection pane="bottomLeft"/>
      <selection pane="bottomRight" activeCell="B12" sqref="B12"/>
    </sheetView>
  </sheetViews>
  <sheetFormatPr baseColWidth="10" defaultColWidth="9.140625" defaultRowHeight="11.45" customHeight="1"/>
  <cols>
    <col min="1" max="1" width="29.85546875" style="20" customWidth="1"/>
    <col min="2" max="11" width="19.85546875" style="20" customWidth="1"/>
    <col min="12" max="16384" width="9.140625" style="20"/>
  </cols>
  <sheetData>
    <row r="1" spans="1:15" ht="15">
      <c r="A1" s="3" t="s">
        <v>78</v>
      </c>
    </row>
    <row r="2" spans="1:15" ht="15">
      <c r="A2" s="3" t="s">
        <v>79</v>
      </c>
      <c r="B2" s="1" t="s">
        <v>0</v>
      </c>
    </row>
    <row r="3" spans="1:15" ht="15">
      <c r="A3" s="3" t="s">
        <v>80</v>
      </c>
      <c r="B3" s="3" t="s">
        <v>6</v>
      </c>
    </row>
    <row r="5" spans="1:15" ht="15">
      <c r="A5" s="1" t="s">
        <v>12</v>
      </c>
      <c r="C5" s="3" t="s">
        <v>17</v>
      </c>
    </row>
    <row r="6" spans="1:15" ht="15">
      <c r="A6" s="1" t="s">
        <v>13</v>
      </c>
      <c r="C6" s="3" t="s">
        <v>18</v>
      </c>
    </row>
    <row r="7" spans="1:15" ht="15">
      <c r="A7" s="1" t="s">
        <v>14</v>
      </c>
      <c r="C7" s="3" t="s">
        <v>113</v>
      </c>
    </row>
    <row r="8" spans="1:15" ht="15">
      <c r="A8" s="1" t="s">
        <v>15</v>
      </c>
      <c r="C8" s="3">
        <f>C19/B19</f>
        <v>0.68011930795101949</v>
      </c>
    </row>
    <row r="9" spans="1:15" ht="11.45" customHeight="1">
      <c r="C9" s="20">
        <f>C14/B14</f>
        <v>0.12136377159756484</v>
      </c>
      <c r="D9" s="20">
        <f>D14/B14</f>
        <v>0.43218249933022213</v>
      </c>
    </row>
    <row r="10" spans="1:15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5" ht="15">
      <c r="A11" s="6" t="s">
        <v>46</v>
      </c>
      <c r="B11" s="15">
        <f>TotalSNF!B11-france!B11</f>
        <v>2104970.7000000002</v>
      </c>
      <c r="C11" s="15">
        <f>TotalSNF!C11-france!C11</f>
        <v>1041775.4000000004</v>
      </c>
      <c r="D11" s="15">
        <f>TotalSNF!D11-france!D11</f>
        <v>622718.80000000005</v>
      </c>
      <c r="E11" s="15">
        <f>TotalSNF!E11-france!E11</f>
        <v>180945.2</v>
      </c>
      <c r="F11" s="15">
        <f>TotalSNF!F11-france!F11</f>
        <v>75166.600000000006</v>
      </c>
      <c r="G11" s="15">
        <f>TotalSNF!G11-france!G11</f>
        <v>114708.79999999999</v>
      </c>
      <c r="H11" s="15">
        <f>TotalSNF!H11-france!H11</f>
        <v>36342.1</v>
      </c>
      <c r="I11" s="15">
        <f>TotalSNF!I11-france!I11</f>
        <v>421804.69999999995</v>
      </c>
      <c r="J11" s="15">
        <f>TotalSNF!J11-france!J11</f>
        <v>215558.09999999998</v>
      </c>
      <c r="K11" s="15">
        <f>TotalSNF!K11-france!K11</f>
        <v>146335.5</v>
      </c>
    </row>
    <row r="12" spans="1:15" ht="15">
      <c r="A12" s="6" t="s">
        <v>47</v>
      </c>
      <c r="B12" s="15">
        <f>TotalSNF!B12-france!B12</f>
        <v>41592</v>
      </c>
      <c r="C12" s="15">
        <f>TotalSNF!C12-france!C12</f>
        <v>12331.1</v>
      </c>
      <c r="D12" s="15">
        <f>TotalSNF!D12-france!D12</f>
        <v>20224.399999999994</v>
      </c>
      <c r="E12" s="15">
        <f>TotalSNF!E12-france!E12</f>
        <v>2512.6999999999998</v>
      </c>
      <c r="F12" s="15" t="e">
        <f>TotalSNF!F12-france!F12</f>
        <v>#VALUE!</v>
      </c>
      <c r="G12" s="15" t="e">
        <f>TotalSNF!G12-france!G12</f>
        <v>#VALUE!</v>
      </c>
      <c r="H12" s="15">
        <f>TotalSNF!H12-france!H12</f>
        <v>6062.9999999999991</v>
      </c>
      <c r="I12" s="15">
        <f>TotalSNF!I12-france!I12</f>
        <v>820.7</v>
      </c>
      <c r="J12" s="15">
        <f>TotalSNF!J12-france!J12</f>
        <v>513.37191043394455</v>
      </c>
      <c r="K12" s="15">
        <f>TotalSNF!K12-france!K12</f>
        <v>197.61508203213728</v>
      </c>
    </row>
    <row r="13" spans="1:15" ht="15">
      <c r="A13" s="6" t="s">
        <v>48</v>
      </c>
      <c r="B13" s="15">
        <f>TotalSNF!B13-france!B13</f>
        <v>20717.699999999997</v>
      </c>
      <c r="C13" s="15">
        <f>TotalSNF!C13-france!C13</f>
        <v>14164.2</v>
      </c>
      <c r="D13" s="15">
        <f>TotalSNF!D13-france!D13</f>
        <v>3525.5</v>
      </c>
      <c r="E13" s="15">
        <f>TotalSNF!E13-france!E13</f>
        <v>389</v>
      </c>
      <c r="F13" s="15" t="e">
        <f>TotalSNF!F13-france!F13</f>
        <v>#VALUE!</v>
      </c>
      <c r="G13" s="15" t="e">
        <f>TotalSNF!G13-france!G13</f>
        <v>#VALUE!</v>
      </c>
      <c r="H13" s="15" t="e">
        <f>TotalSNF!H13-france!H13</f>
        <v>#VALUE!</v>
      </c>
      <c r="I13" s="15">
        <f>TotalSNF!I13-france!I13</f>
        <v>2649</v>
      </c>
      <c r="J13" s="15">
        <f>TotalSNF!J13-france!J13</f>
        <v>312.40570483041336</v>
      </c>
      <c r="K13" s="15">
        <f>TotalSNF!K13-france!K13</f>
        <v>504.74009353469114</v>
      </c>
      <c r="L13" s="20">
        <f>(K13+K17+K18)/(B13+B17+B18)</f>
        <v>5.7467327727351525E-2</v>
      </c>
      <c r="M13" s="37">
        <f>K13/K$33</f>
        <v>4.3673857774673159E-3</v>
      </c>
    </row>
    <row r="14" spans="1:15" ht="15">
      <c r="A14" s="6" t="s">
        <v>49</v>
      </c>
      <c r="B14" s="15">
        <f>TotalSNF!B14-france!B14</f>
        <v>337798.49999999994</v>
      </c>
      <c r="C14" s="15">
        <f>TotalSNF!C14-france!C14</f>
        <v>40996.5</v>
      </c>
      <c r="D14" s="15">
        <f>TotalSNF!D14-france!D14</f>
        <v>145990.6</v>
      </c>
      <c r="E14" s="15">
        <f>TotalSNF!E14-france!E14</f>
        <v>9523.0000000000018</v>
      </c>
      <c r="F14" s="15" t="e">
        <f>TotalSNF!F14-france!F14</f>
        <v>#VALUE!</v>
      </c>
      <c r="G14" s="15" t="e">
        <f>TotalSNF!G14-france!G14</f>
        <v>#VALUE!</v>
      </c>
      <c r="H14" s="15" t="e">
        <f>TotalSNF!H14-france!H14</f>
        <v>#VALUE!</v>
      </c>
      <c r="I14" s="15">
        <f>TotalSNF!I14-france!I14</f>
        <v>141710.39999999997</v>
      </c>
      <c r="J14" s="15">
        <f>TotalSNF!J14-france!J14</f>
        <v>113455.48826284782</v>
      </c>
      <c r="K14" s="40">
        <f>TotalSNF!K14-france!K14</f>
        <v>21396.411983622689</v>
      </c>
      <c r="L14" s="20">
        <f>K14/K$40</f>
        <v>4.8241901232165992E-2</v>
      </c>
      <c r="M14" s="20">
        <f>K14/K$33</f>
        <v>0.18513763139302178</v>
      </c>
      <c r="N14" s="20">
        <f>K14/B14</f>
        <v>6.3340754869020119E-2</v>
      </c>
      <c r="O14" s="20">
        <f>D14/B14</f>
        <v>0.43218249933022213</v>
      </c>
    </row>
    <row r="15" spans="1:15" ht="15">
      <c r="A15" s="6" t="s">
        <v>50</v>
      </c>
      <c r="B15" s="15" t="e">
        <f>TotalSNF!B15-france!B15</f>
        <v>#VALUE!</v>
      </c>
      <c r="C15" s="15" t="e">
        <f>TotalSNF!C15-france!C15</f>
        <v>#VALUE!</v>
      </c>
      <c r="D15" s="15" t="e">
        <f>TotalSNF!D15-france!D15</f>
        <v>#VALUE!</v>
      </c>
      <c r="E15" s="15" t="e">
        <f>TotalSNF!E15-france!E15</f>
        <v>#VALUE!</v>
      </c>
      <c r="F15" s="15" t="e">
        <f>TotalSNF!F15-france!F15</f>
        <v>#VALUE!</v>
      </c>
      <c r="G15" s="15" t="e">
        <f>TotalSNF!G15-france!G15</f>
        <v>#VALUE!</v>
      </c>
      <c r="H15" s="15" t="e">
        <f>TotalSNF!H15-france!H15</f>
        <v>#VALUE!</v>
      </c>
      <c r="I15" s="15" t="e">
        <f>TotalSNF!I15-france!I15</f>
        <v>#VALUE!</v>
      </c>
      <c r="J15" s="15" t="e">
        <f>TotalSNF!J15-france!J15</f>
        <v>#VALUE!</v>
      </c>
      <c r="K15" s="15">
        <v>0</v>
      </c>
    </row>
    <row r="16" spans="1:15" ht="15">
      <c r="A16" s="6" t="s">
        <v>51</v>
      </c>
      <c r="B16" s="15" t="e">
        <f>TotalSNF!B16-france!B16</f>
        <v>#VALUE!</v>
      </c>
      <c r="C16" s="15" t="e">
        <f>TotalSNF!C16-france!C16</f>
        <v>#VALUE!</v>
      </c>
      <c r="D16" s="15" t="e">
        <f>TotalSNF!D16-france!D16</f>
        <v>#VALUE!</v>
      </c>
      <c r="E16" s="15" t="e">
        <f>TotalSNF!E16-france!E16</f>
        <v>#VALUE!</v>
      </c>
      <c r="F16" s="15" t="e">
        <f>TotalSNF!F16-france!F16</f>
        <v>#VALUE!</v>
      </c>
      <c r="G16" s="15" t="e">
        <f>TotalSNF!G16-france!G16</f>
        <v>#VALUE!</v>
      </c>
      <c r="H16" s="15" t="e">
        <f>TotalSNF!H16-france!H16</f>
        <v>#VALUE!</v>
      </c>
      <c r="I16" s="15" t="e">
        <f>TotalSNF!I16-france!I16</f>
        <v>#VALUE!</v>
      </c>
      <c r="J16" s="15" t="e">
        <f>TotalSNF!J16-france!J16</f>
        <v>#VALUE!</v>
      </c>
      <c r="K16" s="15">
        <v>0</v>
      </c>
    </row>
    <row r="17" spans="1:14" ht="15">
      <c r="A17" s="6" t="s">
        <v>52</v>
      </c>
      <c r="B17" s="15">
        <f>TotalSNF!B17-france!B17</f>
        <v>67568.100000000006</v>
      </c>
      <c r="C17" s="15">
        <f>TotalSNF!C17-france!C17</f>
        <v>34421.399999999994</v>
      </c>
      <c r="D17" s="15">
        <f>TotalSNF!D17-france!D17</f>
        <v>23120.200000000004</v>
      </c>
      <c r="E17" s="15">
        <f>TotalSNF!E17-france!E17</f>
        <v>1033.9000000000001</v>
      </c>
      <c r="F17" s="15" t="e">
        <f>TotalSNF!F17-france!F17</f>
        <v>#VALUE!</v>
      </c>
      <c r="G17" s="15" t="e">
        <f>TotalSNF!G17-france!G17</f>
        <v>#VALUE!</v>
      </c>
      <c r="H17" s="15" t="e">
        <f>TotalSNF!H17-france!H17</f>
        <v>#VALUE!</v>
      </c>
      <c r="I17" s="15">
        <f>TotalSNF!I17-france!I17</f>
        <v>6680.5</v>
      </c>
      <c r="J17" s="15">
        <f>TotalSNF!J17-france!J17</f>
        <v>754.2175743146106</v>
      </c>
      <c r="K17" s="15">
        <f>TotalSNF!K17-france!K17</f>
        <v>5030.9923360958883</v>
      </c>
      <c r="M17" s="37">
        <f t="shared" ref="M17:M18" si="0">K17/K$33</f>
        <v>4.3531878399713612E-2</v>
      </c>
    </row>
    <row r="18" spans="1:14" ht="15">
      <c r="A18" s="6" t="s">
        <v>53</v>
      </c>
      <c r="B18" s="15">
        <f>TotalSNF!B18-france!B18</f>
        <v>37715.200000000004</v>
      </c>
      <c r="C18" s="15">
        <f>TotalSNF!C18-france!C18</f>
        <v>18787.8</v>
      </c>
      <c r="D18" s="15">
        <f>TotalSNF!D18-france!D18</f>
        <v>15685</v>
      </c>
      <c r="E18" s="15">
        <f>TotalSNF!E18-france!E18</f>
        <v>2501.2999999999997</v>
      </c>
      <c r="F18" s="15" t="e">
        <f>TotalSNF!F18-france!F18</f>
        <v>#VALUE!</v>
      </c>
      <c r="G18" s="15" t="e">
        <f>TotalSNF!G18-france!G18</f>
        <v>#VALUE!</v>
      </c>
      <c r="H18" s="15" t="e">
        <f>TotalSNF!H18-france!H18</f>
        <v>#VALUE!</v>
      </c>
      <c r="I18" s="15">
        <f>TotalSNF!I18-france!I18</f>
        <v>2333.3000000000002</v>
      </c>
      <c r="J18" s="15">
        <f>TotalSNF!J18-france!J18</f>
        <v>297.3280813517128</v>
      </c>
      <c r="K18" s="15">
        <f>TotalSNF!K18-france!K18</f>
        <v>1705.20833134344</v>
      </c>
      <c r="M18" s="37">
        <f t="shared" si="0"/>
        <v>1.4754727649580419E-2</v>
      </c>
    </row>
    <row r="19" spans="1:14" ht="15">
      <c r="A19" s="6" t="s">
        <v>54</v>
      </c>
      <c r="B19" s="15">
        <f>TotalSNF!B19-france!B19</f>
        <v>89080.4</v>
      </c>
      <c r="C19" s="15">
        <f>TotalSNF!C19-france!C19</f>
        <v>60585.299999999996</v>
      </c>
      <c r="D19" s="15">
        <f>TotalSNF!D19-france!D19</f>
        <v>23219</v>
      </c>
      <c r="E19" s="15">
        <f>TotalSNF!E19-france!E19</f>
        <v>8037.9</v>
      </c>
      <c r="F19" s="15" t="e">
        <f>TotalSNF!F19-france!F19</f>
        <v>#VALUE!</v>
      </c>
      <c r="G19" s="15" t="e">
        <f>TotalSNF!G19-france!G19</f>
        <v>#VALUE!</v>
      </c>
      <c r="H19" s="15" t="e">
        <f>TotalSNF!H19-france!H19</f>
        <v>#VALUE!</v>
      </c>
      <c r="I19" s="15">
        <f>TotalSNF!I19-france!I19</f>
        <v>4082.7</v>
      </c>
      <c r="J19" s="15">
        <f>TotalSNF!J19-france!J19</f>
        <v>934.66236036286227</v>
      </c>
      <c r="K19" s="15">
        <f>TotalSNF!K19-france!K19</f>
        <v>1858.2942592064114</v>
      </c>
    </row>
    <row r="20" spans="1:14" ht="15">
      <c r="A20" s="6" t="s">
        <v>55</v>
      </c>
      <c r="B20" s="15">
        <f>TotalSNF!B20-france!B20</f>
        <v>266445.50000000006</v>
      </c>
      <c r="C20" s="15">
        <f>TotalSNF!C20-france!C20</f>
        <v>103853.8</v>
      </c>
      <c r="D20" s="15">
        <f>TotalSNF!D20-france!D20</f>
        <v>122952</v>
      </c>
      <c r="E20" s="15">
        <f>TotalSNF!E20-france!E20</f>
        <v>60437.8</v>
      </c>
      <c r="F20" s="15" t="e">
        <f>TotalSNF!F20-france!F20</f>
        <v>#VALUE!</v>
      </c>
      <c r="G20" s="15" t="e">
        <f>TotalSNF!G20-france!G20</f>
        <v>#VALUE!</v>
      </c>
      <c r="H20" s="15" t="e">
        <f>TotalSNF!H20-france!H20</f>
        <v>#VALUE!</v>
      </c>
      <c r="I20" s="15">
        <f>TotalSNF!I20-france!I20</f>
        <v>37300.80000000001</v>
      </c>
      <c r="J20" s="15">
        <f>TotalSNF!J20-france!J20</f>
        <v>6202.6028900329547</v>
      </c>
      <c r="K20" s="15">
        <f>TotalSNF!K20-france!K20</f>
        <v>23183.956064903527</v>
      </c>
      <c r="L20" s="37">
        <f>K20/K$40</f>
        <v>5.2272227675837897E-2</v>
      </c>
      <c r="M20" s="37">
        <f>K20/K$33</f>
        <v>0.20060478903946549</v>
      </c>
    </row>
    <row r="21" spans="1:14" ht="15">
      <c r="A21" s="6" t="s">
        <v>56</v>
      </c>
      <c r="B21" s="15">
        <f>TotalSNF!B21-france!B21</f>
        <v>108330.1</v>
      </c>
      <c r="C21" s="15">
        <f>TotalSNF!C21-france!C21</f>
        <v>31778</v>
      </c>
      <c r="D21" s="15">
        <f>TotalSNF!D21-france!D21</f>
        <v>51311.400000000009</v>
      </c>
      <c r="E21" s="15">
        <f>TotalSNF!E21-france!E21</f>
        <v>17715</v>
      </c>
      <c r="F21" s="15" t="e">
        <f>TotalSNF!F21-france!F21</f>
        <v>#VALUE!</v>
      </c>
      <c r="G21" s="15" t="e">
        <f>TotalSNF!G21-france!G21</f>
        <v>#VALUE!</v>
      </c>
      <c r="H21" s="15" t="e">
        <f>TotalSNF!H21-france!H21</f>
        <v>#VALUE!</v>
      </c>
      <c r="I21" s="15">
        <f>TotalSNF!I21-france!I21</f>
        <v>24900.199999999997</v>
      </c>
      <c r="J21" s="15">
        <f>TotalSNF!J21-france!J21</f>
        <v>5417.7662044597564</v>
      </c>
      <c r="K21" s="15">
        <f>TotalSNF!K21-france!K21</f>
        <v>14147.811914316164</v>
      </c>
      <c r="L21" s="20">
        <f>D20/B20</f>
        <v>0.46145271734744991</v>
      </c>
      <c r="N21" s="20">
        <f>K20/B20</f>
        <v>8.7012000821569596E-2</v>
      </c>
    </row>
    <row r="22" spans="1:14" ht="15">
      <c r="A22" s="6" t="s">
        <v>57</v>
      </c>
      <c r="B22" s="15">
        <f>TotalSNF!B22-france!B22</f>
        <v>135882.4</v>
      </c>
      <c r="C22" s="15">
        <f>TotalSNF!C22-france!C22</f>
        <v>61630.399999999994</v>
      </c>
      <c r="D22" s="15">
        <f>TotalSNF!D22-france!D22</f>
        <v>62324.89999999998</v>
      </c>
      <c r="E22" s="15">
        <f>TotalSNF!E22-france!E22</f>
        <v>41705.800000000003</v>
      </c>
      <c r="F22" s="15" t="e">
        <f>TotalSNF!F22-france!F22</f>
        <v>#VALUE!</v>
      </c>
      <c r="G22" s="15" t="e">
        <f>TotalSNF!G22-france!G22</f>
        <v>#VALUE!</v>
      </c>
      <c r="H22" s="15" t="e">
        <f>TotalSNF!H22-france!H22</f>
        <v>#VALUE!</v>
      </c>
      <c r="I22" s="15">
        <f>TotalSNF!I22-france!I22</f>
        <v>10805.200000000003</v>
      </c>
      <c r="J22" s="15">
        <f>TotalSNF!J22-france!J22</f>
        <v>651.4874659389269</v>
      </c>
      <c r="K22" s="15">
        <f>TotalSNF!K22-france!K22</f>
        <v>7964.661897717544</v>
      </c>
    </row>
    <row r="23" spans="1:14" ht="15">
      <c r="A23" s="6" t="s">
        <v>58</v>
      </c>
      <c r="B23" s="15">
        <f>TotalSNF!B23-france!B23</f>
        <v>22232.9</v>
      </c>
      <c r="C23" s="15">
        <f>TotalSNF!C23-france!C23</f>
        <v>10445.400000000001</v>
      </c>
      <c r="D23" s="15">
        <f>TotalSNF!D23-france!D23</f>
        <v>9315.6999999999989</v>
      </c>
      <c r="E23" s="15">
        <f>TotalSNF!E23-france!E23</f>
        <v>1017.2</v>
      </c>
      <c r="F23" s="15" t="e">
        <f>TotalSNF!F23-france!F23</f>
        <v>#VALUE!</v>
      </c>
      <c r="G23" s="15" t="e">
        <f>TotalSNF!G23-france!G23</f>
        <v>#VALUE!</v>
      </c>
      <c r="H23" s="15" t="e">
        <f>TotalSNF!H23-france!H23</f>
        <v>#VALUE!</v>
      </c>
      <c r="I23" s="15">
        <f>TotalSNF!I23-france!I23</f>
        <v>1595.4</v>
      </c>
      <c r="J23" s="15">
        <f>TotalSNF!J23-france!J23</f>
        <v>133.34921963427064</v>
      </c>
      <c r="K23" s="15">
        <f>TotalSNF!K23-france!K23</f>
        <v>1071.3822528698145</v>
      </c>
    </row>
    <row r="24" spans="1:14" s="25" customFormat="1" ht="15">
      <c r="A24" s="24" t="s">
        <v>59</v>
      </c>
      <c r="B24" s="38">
        <f>TotalSNF!B24-france!B24</f>
        <v>115671.70000000001</v>
      </c>
      <c r="C24" s="38">
        <f>TotalSNF!C24-france!C24</f>
        <v>11873.800000000003</v>
      </c>
      <c r="D24" s="38">
        <f>TotalSNF!D24-france!D24</f>
        <v>40277.9</v>
      </c>
      <c r="E24" s="38">
        <f>TotalSNF!E24-france!E24</f>
        <v>4557.5</v>
      </c>
      <c r="F24" s="38" t="e">
        <f>TotalSNF!F24-france!F24</f>
        <v>#VALUE!</v>
      </c>
      <c r="G24" s="38" t="e">
        <f>TotalSNF!G24-france!G24</f>
        <v>#VALUE!</v>
      </c>
      <c r="H24" s="38" t="e">
        <f>TotalSNF!H24-france!H24</f>
        <v>#VALUE!</v>
      </c>
      <c r="I24" s="38">
        <f>TotalSNF!I24-france!I24</f>
        <v>66811.400000000009</v>
      </c>
      <c r="J24" s="38">
        <f>TotalSNF!J24-france!J24</f>
        <v>13852.715519192137</v>
      </c>
      <c r="K24" s="38">
        <f>TotalSNF!K24-france!K24</f>
        <v>34414.951766734026</v>
      </c>
      <c r="L24" s="25">
        <f>K24/B24</f>
        <v>0.29752265910100761</v>
      </c>
      <c r="M24" s="25">
        <f>K24/K33</f>
        <v>0.29778369660647419</v>
      </c>
    </row>
    <row r="25" spans="1:14" ht="15">
      <c r="A25" s="6"/>
      <c r="B25" s="15">
        <f>TotalSNF!B25-france!B25</f>
        <v>0</v>
      </c>
      <c r="C25" s="15">
        <f>TotalSNF!C25-france!C25</f>
        <v>0</v>
      </c>
      <c r="D25" s="15">
        <f>TotalSNF!D25-france!D25</f>
        <v>0</v>
      </c>
      <c r="E25" s="15">
        <f>TotalSNF!E25-france!E25</f>
        <v>0</v>
      </c>
      <c r="F25" s="15">
        <f>TotalSNF!F25-france!F25</f>
        <v>0</v>
      </c>
      <c r="G25" s="15">
        <f>TotalSNF!G25-france!G25</f>
        <v>0</v>
      </c>
      <c r="H25" s="15">
        <f>TotalSNF!H25-france!H25</f>
        <v>0</v>
      </c>
      <c r="I25" s="15">
        <f>TotalSNF!I25-france!I25</f>
        <v>0</v>
      </c>
      <c r="J25" s="15">
        <f>TotalSNF!J25-france!J25</f>
        <v>0</v>
      </c>
      <c r="K25" s="15">
        <f>TotalSNF!K25-france!K25</f>
        <v>0</v>
      </c>
    </row>
    <row r="26" spans="1:14" ht="15">
      <c r="A26" s="6"/>
      <c r="B26" s="15">
        <f>TotalSNF!B26-france!B26</f>
        <v>0</v>
      </c>
      <c r="C26" s="15">
        <f>TotalSNF!C26-france!C26</f>
        <v>0</v>
      </c>
      <c r="D26" s="15">
        <f>TotalSNF!D26-france!D26</f>
        <v>0</v>
      </c>
      <c r="E26" s="15">
        <f>TotalSNF!E26-france!E26</f>
        <v>0</v>
      </c>
      <c r="F26" s="15">
        <f>TotalSNF!F26-france!F26</f>
        <v>0</v>
      </c>
      <c r="G26" s="15">
        <f>TotalSNF!G26-france!G26</f>
        <v>0</v>
      </c>
      <c r="H26" s="15">
        <f>TotalSNF!H26-france!H26</f>
        <v>0</v>
      </c>
      <c r="I26" s="15">
        <f>TotalSNF!I26-france!I26</f>
        <v>0</v>
      </c>
      <c r="J26" s="15">
        <f>TotalSNF!J26-france!J26</f>
        <v>0</v>
      </c>
      <c r="K26" s="15">
        <f>TotalSNF!K26-france!K26</f>
        <v>0</v>
      </c>
    </row>
    <row r="27" spans="1:14" ht="15">
      <c r="A27" s="6" t="s">
        <v>62</v>
      </c>
      <c r="B27" s="15">
        <f>TotalSNF!B27-france!B27</f>
        <v>87118.200000000012</v>
      </c>
      <c r="C27" s="15">
        <f>TotalSNF!C27-france!C27</f>
        <v>16548.300000000003</v>
      </c>
      <c r="D27" s="15">
        <f>TotalSNF!D27-france!D27</f>
        <v>20668.599999999999</v>
      </c>
      <c r="E27" s="15">
        <f>TotalSNF!E27-france!E27</f>
        <v>5463.4999999999991</v>
      </c>
      <c r="F27" s="15" t="e">
        <f>TotalSNF!F27-france!F27</f>
        <v>#VALUE!</v>
      </c>
      <c r="G27" s="15" t="e">
        <f>TotalSNF!G27-france!G27</f>
        <v>#VALUE!</v>
      </c>
      <c r="H27" s="15" t="e">
        <f>TotalSNF!H27-france!H27</f>
        <v>#VALUE!</v>
      </c>
      <c r="I27" s="15">
        <f>TotalSNF!I27-france!I27</f>
        <v>52040.2</v>
      </c>
      <c r="J27" s="15">
        <f>TotalSNF!J27-france!J27</f>
        <v>29781.982473564567</v>
      </c>
      <c r="K27" s="38">
        <f>TotalSNF!K27-france!K27</f>
        <v>18360.175796879463</v>
      </c>
    </row>
    <row r="28" spans="1:14" ht="15">
      <c r="A28" s="6" t="s">
        <v>63</v>
      </c>
      <c r="B28" s="15">
        <f>TotalSNF!B28-france!B28</f>
        <v>111280.70000000001</v>
      </c>
      <c r="C28" s="15">
        <f>TotalSNF!C28-france!C28</f>
        <v>15331</v>
      </c>
      <c r="D28" s="15">
        <f>TotalSNF!D28-france!D28</f>
        <v>84522.799999999988</v>
      </c>
      <c r="E28" s="15">
        <f>TotalSNF!E28-france!E28</f>
        <v>62046.5</v>
      </c>
      <c r="F28" s="15" t="e">
        <f>TotalSNF!F28-france!F28</f>
        <v>#VALUE!</v>
      </c>
      <c r="G28" s="15" t="e">
        <f>TotalSNF!G28-france!G28</f>
        <v>#VALUE!</v>
      </c>
      <c r="H28" s="15" t="e">
        <f>TotalSNF!H28-france!H28</f>
        <v>#VALUE!</v>
      </c>
      <c r="I28" s="15">
        <f>TotalSNF!I28-france!I28</f>
        <v>9080.2000000000007</v>
      </c>
      <c r="J28" s="15">
        <f>TotalSNF!J28-france!J28</f>
        <v>2229.3743615135127</v>
      </c>
      <c r="K28" s="38">
        <f>TotalSNF!K28-france!K28</f>
        <v>5256.3758842406278</v>
      </c>
      <c r="L28" s="20">
        <f>(K27+K28)/K33</f>
        <v>0.20434792727211129</v>
      </c>
      <c r="M28" s="27">
        <f>(K27+K28)/(B27+B28)</f>
        <v>0.11903569869147504</v>
      </c>
      <c r="N28" s="20">
        <f>(D27+D28)/(B27+B28)</f>
        <v>0.53020152833508649</v>
      </c>
    </row>
    <row r="29" spans="1:14" ht="15">
      <c r="A29" s="6"/>
      <c r="B29" s="15">
        <f>TotalSNF!B29-france!B29</f>
        <v>0</v>
      </c>
      <c r="C29" s="15">
        <f>TotalSNF!C29-france!C29</f>
        <v>0</v>
      </c>
      <c r="D29" s="15">
        <f>TotalSNF!D29-france!D29</f>
        <v>0</v>
      </c>
      <c r="E29" s="15">
        <f>TotalSNF!E29-france!E29</f>
        <v>0</v>
      </c>
      <c r="F29" s="15">
        <f>TotalSNF!F29-france!F29</f>
        <v>0</v>
      </c>
      <c r="G29" s="15">
        <f>TotalSNF!G29-france!G29</f>
        <v>0</v>
      </c>
      <c r="H29" s="15">
        <f>TotalSNF!H29-france!H29</f>
        <v>0</v>
      </c>
      <c r="I29" s="15">
        <f>TotalSNF!I29-france!I29</f>
        <v>0</v>
      </c>
      <c r="J29" s="15">
        <f>TotalSNF!J29-france!J29</f>
        <v>0</v>
      </c>
      <c r="K29" s="15">
        <f>TotalSNF!K29-france!K29</f>
        <v>0</v>
      </c>
    </row>
    <row r="30" spans="1:14" ht="15">
      <c r="A30" s="6" t="s">
        <v>65</v>
      </c>
      <c r="B30" s="15">
        <f>TotalSNF!B30-france!B30</f>
        <v>39350.299999999996</v>
      </c>
      <c r="C30" s="15">
        <f>TotalSNF!C30-france!C30</f>
        <v>17664</v>
      </c>
      <c r="D30" s="15">
        <f>TotalSNF!D30-france!D30</f>
        <v>12777.3</v>
      </c>
      <c r="E30" s="15">
        <f>TotalSNF!E30-france!E30</f>
        <v>2547.7000000000003</v>
      </c>
      <c r="F30" s="15" t="e">
        <f>TotalSNF!F30-france!F30</f>
        <v>#VALUE!</v>
      </c>
      <c r="G30" s="15" t="e">
        <f>TotalSNF!G30-france!G30</f>
        <v>#VALUE!</v>
      </c>
      <c r="H30" s="15" t="e">
        <f>TotalSNF!H30-france!H30</f>
        <v>#VALUE!</v>
      </c>
      <c r="I30" s="15">
        <f>TotalSNF!I30-france!I30</f>
        <v>8469.0999999999985</v>
      </c>
      <c r="J30" s="15">
        <f>TotalSNF!J30-france!J30</f>
        <v>1745.6684249939558</v>
      </c>
      <c r="K30" s="15">
        <f>TotalSNF!K30-france!K30</f>
        <v>3661.5804660427139</v>
      </c>
    </row>
    <row r="31" spans="1:14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2" ht="15">
      <c r="A33" s="1" t="s">
        <v>89</v>
      </c>
      <c r="B33" s="22">
        <f>B12+B13+B14+B17+B18+B19+B20+B24++B27+B28+B30</f>
        <v>1214338.2999999998</v>
      </c>
      <c r="C33" s="22">
        <f t="shared" ref="C33:K33" si="1">C12+C13+C14+C17+C18+C19+C20+C24++C27+C28+C30</f>
        <v>346557.19999999995</v>
      </c>
      <c r="D33" s="22">
        <f t="shared" si="1"/>
        <v>512963.3</v>
      </c>
      <c r="E33" s="22">
        <f t="shared" si="1"/>
        <v>159050.80000000002</v>
      </c>
      <c r="F33" s="22" t="e">
        <f t="shared" si="1"/>
        <v>#VALUE!</v>
      </c>
      <c r="G33" s="22" t="e">
        <f t="shared" si="1"/>
        <v>#VALUE!</v>
      </c>
      <c r="H33" s="22" t="e">
        <f t="shared" si="1"/>
        <v>#VALUE!</v>
      </c>
      <c r="I33" s="22">
        <f t="shared" si="1"/>
        <v>331978.3</v>
      </c>
      <c r="J33" s="22">
        <f t="shared" si="1"/>
        <v>170079.8175634385</v>
      </c>
      <c r="K33" s="22">
        <f t="shared" si="1"/>
        <v>115570.3020646356</v>
      </c>
    </row>
    <row r="34" spans="1:12" ht="15">
      <c r="A34" s="1" t="s">
        <v>82</v>
      </c>
      <c r="B34" s="3" t="s">
        <v>84</v>
      </c>
      <c r="C34" s="20">
        <f>((C27+C28)/($B27+$B28))</f>
        <v>0.16068284652787893</v>
      </c>
      <c r="D34" s="39">
        <f>((D27+D28)/($B27+$B28))</f>
        <v>0.53020152833508649</v>
      </c>
    </row>
    <row r="37" spans="1:12" ht="11.45" customHeight="1">
      <c r="A37" s="20" t="s">
        <v>60</v>
      </c>
      <c r="B37" s="20">
        <v>57531.4</v>
      </c>
      <c r="C37" s="20">
        <v>12282.400000000001</v>
      </c>
      <c r="D37" s="20">
        <v>21806.6</v>
      </c>
      <c r="E37" s="20" t="e">
        <v>#VALUE!</v>
      </c>
      <c r="F37" s="20" t="e">
        <v>#VALUE!</v>
      </c>
      <c r="G37" s="20" t="e">
        <v>#VALUE!</v>
      </c>
      <c r="H37" s="20" t="e">
        <v>#VALUE!</v>
      </c>
      <c r="I37" s="20">
        <v>23442.300000000003</v>
      </c>
      <c r="J37" s="20">
        <v>3254.7118057966086</v>
      </c>
      <c r="K37" s="20">
        <v>19045.019514737833</v>
      </c>
      <c r="L37" s="37">
        <f>K37/K$40</f>
        <v>4.2940281347073644E-2</v>
      </c>
    </row>
    <row r="38" spans="1:12" ht="11.45" customHeight="1">
      <c r="A38" s="20" t="s">
        <v>61</v>
      </c>
      <c r="B38" s="20">
        <v>666745.70000000007</v>
      </c>
      <c r="C38" s="20">
        <v>657208.40000000014</v>
      </c>
      <c r="D38" s="20">
        <v>7868</v>
      </c>
      <c r="E38" s="20">
        <v>2210.9</v>
      </c>
      <c r="F38" s="20" t="e">
        <v>#VALUE!</v>
      </c>
      <c r="G38" s="20" t="e">
        <v>#VALUE!</v>
      </c>
      <c r="H38" s="20" t="e">
        <v>#VALUE!</v>
      </c>
      <c r="I38" s="20">
        <v>1668.4</v>
      </c>
      <c r="J38" s="20">
        <v>253.97689405134921</v>
      </c>
      <c r="K38" s="20">
        <v>1395.0053523275928</v>
      </c>
    </row>
    <row r="39" spans="1:12" ht="11.45" customHeight="1">
      <c r="A39" s="20" t="s">
        <v>64</v>
      </c>
      <c r="B39" s="20">
        <v>313743.90000000002</v>
      </c>
      <c r="C39" s="20">
        <v>149028.19999999998</v>
      </c>
      <c r="D39" s="20">
        <v>90490.6</v>
      </c>
      <c r="E39" s="20">
        <v>11728.6</v>
      </c>
      <c r="F39" s="20" t="e">
        <v>#VALUE!</v>
      </c>
      <c r="G39" s="20" t="e">
        <v>#VALUE!</v>
      </c>
      <c r="H39" s="20" t="e">
        <v>#VALUE!</v>
      </c>
      <c r="I39" s="20">
        <v>74224.600000000006</v>
      </c>
      <c r="J39" s="20">
        <v>51477.147611181368</v>
      </c>
      <c r="K39" s="41">
        <v>22423.413418675489</v>
      </c>
      <c r="L39" s="37">
        <f>K39/K$40</f>
        <v>5.0557453102873677E-2</v>
      </c>
    </row>
    <row r="40" spans="1:12" ht="11.45" customHeight="1">
      <c r="C40" s="20">
        <f>C37/B37</f>
        <v>0.21349037221413003</v>
      </c>
      <c r="D40" s="20">
        <f>D37/B37</f>
        <v>0.37903822955811955</v>
      </c>
      <c r="K40" s="28">
        <f>SUM(K11:K39)</f>
        <v>443523.39847991563</v>
      </c>
    </row>
    <row r="41" spans="1:12" ht="11.45" customHeight="1">
      <c r="C41" s="20">
        <f>C39/B39</f>
        <v>0.4749995139347728</v>
      </c>
      <c r="D41" s="20">
        <f>D39/B39</f>
        <v>0.28842186254457858</v>
      </c>
      <c r="J41" s="20">
        <f>J39/B39</f>
        <v>0.16407377995614056</v>
      </c>
      <c r="K41" s="20">
        <f>K39/B39</f>
        <v>7.147043629748813E-2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pane xSplit="1" ySplit="10" topLeftCell="B20" activePane="bottomRight" state="frozen"/>
      <selection pane="topRight"/>
      <selection pane="bottomLeft"/>
      <selection pane="bottomRight" activeCell="K14" sqref="K1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>
      <c r="A1" s="3" t="s">
        <v>78</v>
      </c>
    </row>
    <row r="2" spans="1:11">
      <c r="A2" s="3" t="s">
        <v>79</v>
      </c>
      <c r="B2" s="1" t="s">
        <v>0</v>
      </c>
    </row>
    <row r="3" spans="1:11">
      <c r="A3" s="3" t="s">
        <v>80</v>
      </c>
      <c r="B3" s="3" t="s">
        <v>6</v>
      </c>
    </row>
    <row r="5" spans="1:11">
      <c r="A5" s="1" t="s">
        <v>12</v>
      </c>
      <c r="C5" s="3" t="s">
        <v>17</v>
      </c>
    </row>
    <row r="6" spans="1:11">
      <c r="A6" s="1" t="s">
        <v>13</v>
      </c>
      <c r="C6" s="3" t="s">
        <v>18</v>
      </c>
    </row>
    <row r="7" spans="1:11">
      <c r="A7" s="1" t="s">
        <v>14</v>
      </c>
      <c r="B7" t="s">
        <v>85</v>
      </c>
      <c r="C7" s="3" t="s">
        <v>40</v>
      </c>
    </row>
    <row r="8" spans="1:11">
      <c r="A8" s="1" t="s">
        <v>15</v>
      </c>
      <c r="B8" s="28">
        <f>C11+D11+I11</f>
        <v>300</v>
      </c>
      <c r="C8" s="3" t="s">
        <v>20</v>
      </c>
    </row>
    <row r="10" spans="1:11">
      <c r="A10" s="5" t="s">
        <v>81</v>
      </c>
      <c r="B10" s="4" t="s">
        <v>86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>
      <c r="A11" s="6" t="s">
        <v>46</v>
      </c>
      <c r="B11" s="19">
        <f>TotalSNF!B11*100/TotalSNF!B$11</f>
        <v>100</v>
      </c>
      <c r="C11" s="19">
        <f>TotalSNF!C11*100/TotalSNF!C$11</f>
        <v>100</v>
      </c>
      <c r="D11" s="19">
        <f>TotalSNF!D11*100/TotalSNF!D$11</f>
        <v>100</v>
      </c>
      <c r="E11" s="19">
        <f>TotalSNF!E11*100/TotalSNF!E$11</f>
        <v>100</v>
      </c>
      <c r="F11" s="19">
        <f>TotalSNF!F11*100/TotalSNF!F$11</f>
        <v>100</v>
      </c>
      <c r="G11" s="19">
        <f>TotalSNF!G11*100/TotalSNF!G$11</f>
        <v>100</v>
      </c>
      <c r="H11" s="19">
        <f>TotalSNF!H11*100/TotalSNF!H$11</f>
        <v>100</v>
      </c>
      <c r="I11" s="19">
        <f>TotalSNF!I11*100/TotalSNF!I$11</f>
        <v>100</v>
      </c>
      <c r="J11" s="19">
        <f>TotalSNF!J11*100/TotalSNF!J$11</f>
        <v>100</v>
      </c>
      <c r="K11" s="19">
        <f>TotalSNF!K11*100/TotalSNF!K$11</f>
        <v>100</v>
      </c>
    </row>
    <row r="12" spans="1:11">
      <c r="A12" s="6" t="s">
        <v>47</v>
      </c>
      <c r="B12" s="19">
        <f>TotalSNF!B12*100/TotalSNF!B$11</f>
        <v>1.9931536840567163</v>
      </c>
      <c r="C12" s="19">
        <f>TotalSNF!C12*100/TotalSNF!C$11</f>
        <v>1.1800041650438737</v>
      </c>
      <c r="D12" s="19">
        <f>TotalSNF!D12*100/TotalSNF!D$11</f>
        <v>3.5770701751484548</v>
      </c>
      <c r="E12" s="19">
        <f>TotalSNF!E12*100/TotalSNF!E$11</f>
        <v>1.3226029749511687</v>
      </c>
      <c r="F12" s="19" t="e">
        <f>TotalSNF!F12*100/TotalSNF!F$11</f>
        <v>#VALUE!</v>
      </c>
      <c r="G12" s="19" t="e">
        <f>TotalSNF!G12*100/TotalSNF!G$11</f>
        <v>#VALUE!</v>
      </c>
      <c r="H12" s="19">
        <f>TotalSNF!H12*100/TotalSNF!H$11</f>
        <v>18.946866860650317</v>
      </c>
      <c r="I12" s="19">
        <f>TotalSNF!I12*100/TotalSNF!I$11</f>
        <v>0.25344453515899384</v>
      </c>
      <c r="J12" s="19">
        <f>TotalSNF!J12*100/TotalSNF!J$11</f>
        <v>0.40694604161336256</v>
      </c>
      <c r="K12" s="19">
        <f>TotalSNF!K12*100/TotalSNF!K$11</f>
        <v>9.556755475067695E-2</v>
      </c>
    </row>
    <row r="13" spans="1:11">
      <c r="A13" s="6" t="s">
        <v>48</v>
      </c>
      <c r="B13" s="19">
        <f>TotalSNF!B13*100/TotalSNF!B$11</f>
        <v>0.81776374222541359</v>
      </c>
      <c r="C13" s="19">
        <f>TotalSNF!C13*100/TotalSNF!C$11</f>
        <v>1.0703895385505704</v>
      </c>
      <c r="D13" s="19">
        <f>TotalSNF!D13*100/TotalSNF!D$11</f>
        <v>0.54502159813963114</v>
      </c>
      <c r="E13" s="19">
        <f>TotalSNF!E13*100/TotalSNF!E$11</f>
        <v>0.2437091731238418</v>
      </c>
      <c r="F13" s="19" t="e">
        <f>TotalSNF!F13*100/TotalSNF!F$11</f>
        <v>#VALUE!</v>
      </c>
      <c r="G13" s="19" t="e">
        <f>TotalSNF!G13*100/TotalSNF!G$11</f>
        <v>#VALUE!</v>
      </c>
      <c r="H13" s="19" t="e">
        <f>TotalSNF!H13*100/TotalSNF!H$11</f>
        <v>#VALUE!</v>
      </c>
      <c r="I13" s="19">
        <f>TotalSNF!I13*100/TotalSNF!I$11</f>
        <v>0.53710218141868726</v>
      </c>
      <c r="J13" s="19">
        <f>TotalSNF!J13*100/TotalSNF!J$11</f>
        <v>0.20727327062287079</v>
      </c>
      <c r="K13" s="19">
        <f>TotalSNF!K13*100/TotalSNF!K$11</f>
        <v>0.27397935058531792</v>
      </c>
    </row>
    <row r="14" spans="1:11" s="25" customFormat="1">
      <c r="A14" s="24" t="s">
        <v>49</v>
      </c>
      <c r="B14" s="19">
        <f>TotalSNF!B14*100/TotalSNF!B$11</f>
        <v>15.094080910266358</v>
      </c>
      <c r="C14" s="19">
        <f>TotalSNF!C14*100/TotalSNF!C$11</f>
        <v>3.4277315869856926</v>
      </c>
      <c r="D14" s="19">
        <f>TotalSNF!D14*100/TotalSNF!D$11</f>
        <v>22.016338511160772</v>
      </c>
      <c r="E14" s="19">
        <f>TotalSNF!E14*100/TotalSNF!E$11</f>
        <v>5.7264948092181998</v>
      </c>
      <c r="F14" s="19" t="e">
        <f>TotalSNF!F14*100/TotalSNF!F$11</f>
        <v>#VALUE!</v>
      </c>
      <c r="G14" s="19" t="e">
        <f>TotalSNF!G14*100/TotalSNF!G$11</f>
        <v>#VALUE!</v>
      </c>
      <c r="H14" s="19" t="e">
        <f>TotalSNF!H14*100/TotalSNF!H$11</f>
        <v>#VALUE!</v>
      </c>
      <c r="I14" s="19">
        <f>TotalSNF!I14*100/TotalSNF!I$11</f>
        <v>32.739254972470611</v>
      </c>
      <c r="J14" s="19">
        <f>TotalSNF!J14*100/TotalSNF!J$11</f>
        <v>51.620142807682882</v>
      </c>
      <c r="K14" s="19">
        <f>TotalSNF!K14*100/TotalSNF!K$11</f>
        <v>16.656901605705109</v>
      </c>
    </row>
    <row r="15" spans="1:11">
      <c r="A15" s="6" t="s">
        <v>50</v>
      </c>
      <c r="B15" s="19" t="e">
        <f>TotalSNF!B15*100/TotalSNF!B$11</f>
        <v>#VALUE!</v>
      </c>
      <c r="C15" s="19" t="e">
        <f>TotalSNF!C15*100/TotalSNF!C$11</f>
        <v>#VALUE!</v>
      </c>
      <c r="D15" s="19" t="e">
        <f>TotalSNF!D15*100/TotalSNF!D$11</f>
        <v>#VALUE!</v>
      </c>
      <c r="E15" s="19" t="e">
        <f>TotalSNF!E15*100/TotalSNF!E$11</f>
        <v>#VALUE!</v>
      </c>
      <c r="F15" s="19" t="e">
        <f>TotalSNF!F15*100/TotalSNF!F$11</f>
        <v>#VALUE!</v>
      </c>
      <c r="G15" s="19" t="e">
        <f>TotalSNF!G15*100/TotalSNF!G$11</f>
        <v>#VALUE!</v>
      </c>
      <c r="H15" s="19" t="e">
        <f>TotalSNF!H15*100/TotalSNF!H$11</f>
        <v>#VALUE!</v>
      </c>
      <c r="I15" s="19" t="e">
        <f>TotalSNF!I15*100/TotalSNF!I$11</f>
        <v>#VALUE!</v>
      </c>
      <c r="J15" s="19" t="e">
        <f>TotalSNF!J15*100/TotalSNF!J$11</f>
        <v>#VALUE!</v>
      </c>
      <c r="K15" s="19" t="e">
        <f>TotalSNF!K15*100/TotalSNF!K$11</f>
        <v>#VALUE!</v>
      </c>
    </row>
    <row r="16" spans="1:11">
      <c r="A16" s="6" t="s">
        <v>51</v>
      </c>
      <c r="B16" s="19" t="e">
        <f>TotalSNF!B16*100/TotalSNF!B$11</f>
        <v>#VALUE!</v>
      </c>
      <c r="C16" s="19" t="e">
        <f>TotalSNF!C16*100/TotalSNF!C$11</f>
        <v>#VALUE!</v>
      </c>
      <c r="D16" s="19" t="e">
        <f>TotalSNF!D16*100/TotalSNF!D$11</f>
        <v>#VALUE!</v>
      </c>
      <c r="E16" s="19" t="e">
        <f>TotalSNF!E16*100/TotalSNF!E$11</f>
        <v>#VALUE!</v>
      </c>
      <c r="F16" s="19" t="e">
        <f>TotalSNF!F16*100/TotalSNF!F$11</f>
        <v>#VALUE!</v>
      </c>
      <c r="G16" s="19" t="e">
        <f>TotalSNF!G16*100/TotalSNF!G$11</f>
        <v>#VALUE!</v>
      </c>
      <c r="H16" s="19" t="e">
        <f>TotalSNF!H16*100/TotalSNF!H$11</f>
        <v>#VALUE!</v>
      </c>
      <c r="I16" s="19" t="e">
        <f>TotalSNF!I16*100/TotalSNF!I$11</f>
        <v>#VALUE!</v>
      </c>
      <c r="J16" s="19" t="e">
        <f>TotalSNF!J16*100/TotalSNF!J$11</f>
        <v>#VALUE!</v>
      </c>
      <c r="K16" s="19" t="e">
        <f>TotalSNF!K16*100/TotalSNF!K$11</f>
        <v>#VALUE!</v>
      </c>
    </row>
    <row r="17" spans="1:11">
      <c r="A17" s="6" t="s">
        <v>52</v>
      </c>
      <c r="B17" s="19">
        <f>TotalSNF!B17*100/TotalSNF!B$11</f>
        <v>3.2282612922061831</v>
      </c>
      <c r="C17" s="19">
        <f>TotalSNF!C17*100/TotalSNF!C$11</f>
        <v>2.8178215156897668</v>
      </c>
      <c r="D17" s="19">
        <f>TotalSNF!D17*100/TotalSNF!D$11</f>
        <v>4.9320953636420386</v>
      </c>
      <c r="E17" s="19">
        <f>TotalSNF!E17*100/TotalSNF!E$11</f>
        <v>1.8042975094264024</v>
      </c>
      <c r="F17" s="19" t="e">
        <f>TotalSNF!F17*100/TotalSNF!F$11</f>
        <v>#VALUE!</v>
      </c>
      <c r="G17" s="19" t="e">
        <f>TotalSNF!G17*100/TotalSNF!G$11</f>
        <v>#VALUE!</v>
      </c>
      <c r="H17" s="19" t="e">
        <f>TotalSNF!H17*100/TotalSNF!H$11</f>
        <v>#VALUE!</v>
      </c>
      <c r="I17" s="19">
        <f>TotalSNF!I17*100/TotalSNF!I$11</f>
        <v>1.4540950433930464</v>
      </c>
      <c r="J17" s="19">
        <f>TotalSNF!J17*100/TotalSNF!J$11</f>
        <v>0.47530969794510425</v>
      </c>
      <c r="K17" s="19">
        <f>TotalSNF!K17*100/TotalSNF!K$11</f>
        <v>2.6180872228069343</v>
      </c>
    </row>
    <row r="18" spans="1:11">
      <c r="A18" s="6" t="s">
        <v>53</v>
      </c>
      <c r="B18" s="19">
        <f>TotalSNF!B18*100/TotalSNF!B$11</f>
        <v>1.6710786946094645</v>
      </c>
      <c r="C18" s="19">
        <f>TotalSNF!C18*100/TotalSNF!C$11</f>
        <v>1.6240403242792643</v>
      </c>
      <c r="D18" s="19">
        <f>TotalSNF!D18*100/TotalSNF!D$11</f>
        <v>2.5688635756190958</v>
      </c>
      <c r="E18" s="19">
        <f>TotalSNF!E18*100/TotalSNF!E$11</f>
        <v>1.5831258451565819</v>
      </c>
      <c r="F18" s="19" t="e">
        <f>TotalSNF!F18*100/TotalSNF!F$11</f>
        <v>#VALUE!</v>
      </c>
      <c r="G18" s="19" t="e">
        <f>TotalSNF!G18*100/TotalSNF!G$11</f>
        <v>#VALUE!</v>
      </c>
      <c r="H18" s="19" t="e">
        <f>TotalSNF!H18*100/TotalSNF!H$11</f>
        <v>#VALUE!</v>
      </c>
      <c r="I18" s="19">
        <f>TotalSNF!I18*100/TotalSNF!I$11</f>
        <v>0.48139675782677238</v>
      </c>
      <c r="J18" s="19">
        <f>TotalSNF!J18*100/TotalSNF!J$11</f>
        <v>0.13584853117925269</v>
      </c>
      <c r="K18" s="19">
        <f>TotalSNF!K18*100/TotalSNF!K$11</f>
        <v>0.87701371179296583</v>
      </c>
    </row>
    <row r="19" spans="1:11">
      <c r="A19" s="6" t="s">
        <v>54</v>
      </c>
      <c r="B19" s="19">
        <f>TotalSNF!B19*100/TotalSNF!B$11</f>
        <v>3.6810480487790391</v>
      </c>
      <c r="C19" s="19">
        <f>TotalSNF!C19*100/TotalSNF!C$11</f>
        <v>4.6917124836346735</v>
      </c>
      <c r="D19" s="19">
        <f>TotalSNF!D19*100/TotalSNF!D$11</f>
        <v>3.8417587506208428</v>
      </c>
      <c r="E19" s="19">
        <f>TotalSNF!E19*100/TotalSNF!E$11</f>
        <v>4.4327791968061128</v>
      </c>
      <c r="F19" s="19" t="e">
        <f>TotalSNF!F19*100/TotalSNF!F$11</f>
        <v>#VALUE!</v>
      </c>
      <c r="G19" s="19" t="e">
        <f>TotalSNF!G19*100/TotalSNF!G$11</f>
        <v>#VALUE!</v>
      </c>
      <c r="H19" s="19" t="e">
        <f>TotalSNF!H19*100/TotalSNF!H$11</f>
        <v>#VALUE!</v>
      </c>
      <c r="I19" s="19">
        <f>TotalSNF!I19*100/TotalSNF!I$11</f>
        <v>0.95871403308157532</v>
      </c>
      <c r="J19" s="19">
        <f>TotalSNF!J19*100/TotalSNF!J$11</f>
        <v>0.38846137069030601</v>
      </c>
      <c r="K19" s="19">
        <f>TotalSNF!K19*100/TotalSNF!K$11</f>
        <v>1.3321242901041999</v>
      </c>
    </row>
    <row r="20" spans="1:11">
      <c r="A20" s="6" t="s">
        <v>55</v>
      </c>
      <c r="B20" s="19">
        <f>TotalSNF!B20*100/TotalSNF!B$11</f>
        <v>11.994125945036366</v>
      </c>
      <c r="C20" s="19">
        <f>TotalSNF!C20*100/TotalSNF!C$11</f>
        <v>9.4245109564123091</v>
      </c>
      <c r="D20" s="19">
        <f>TotalSNF!D20*100/TotalSNF!D$11</f>
        <v>19.630647005255359</v>
      </c>
      <c r="E20" s="19">
        <f>TotalSNF!E20*100/TotalSNF!E$11</f>
        <v>33.168505441198562</v>
      </c>
      <c r="F20" s="19" t="e">
        <f>TotalSNF!F20*100/TotalSNF!F$11</f>
        <v>#VALUE!</v>
      </c>
      <c r="G20" s="19" t="e">
        <f>TotalSNF!G20*100/TotalSNF!G$11</f>
        <v>#VALUE!</v>
      </c>
      <c r="H20" s="19" t="e">
        <f>TotalSNF!H20*100/TotalSNF!H$11</f>
        <v>#VALUE!</v>
      </c>
      <c r="I20" s="19">
        <f>TotalSNF!I20*100/TotalSNF!I$11</f>
        <v>7.9617248337343662</v>
      </c>
      <c r="J20" s="19">
        <f>TotalSNF!J20*100/TotalSNF!J$11</f>
        <v>2.3864081925401557</v>
      </c>
      <c r="K20" s="19">
        <f>TotalSNF!K20*100/TotalSNF!K$11</f>
        <v>13.271850855350836</v>
      </c>
    </row>
    <row r="21" spans="1:11">
      <c r="A21" s="6" t="s">
        <v>56</v>
      </c>
      <c r="B21" s="19">
        <f>TotalSNF!B21*100/TotalSNF!B$11</f>
        <v>4.8418858247374637</v>
      </c>
      <c r="C21" s="19">
        <f>TotalSNF!C21*100/TotalSNF!C$11</f>
        <v>2.984452978526257</v>
      </c>
      <c r="D21" s="19">
        <f>TotalSNF!D21*100/TotalSNF!D$11</f>
        <v>7.9675182331830872</v>
      </c>
      <c r="E21" s="19">
        <f>TotalSNF!E21*100/TotalSNF!E$11</f>
        <v>9.2520051228115356</v>
      </c>
      <c r="F21" s="19" t="e">
        <f>TotalSNF!F21*100/TotalSNF!F$11</f>
        <v>#VALUE!</v>
      </c>
      <c r="G21" s="19" t="e">
        <f>TotalSNF!G21*100/TotalSNF!G$11</f>
        <v>#VALUE!</v>
      </c>
      <c r="H21" s="19" t="e">
        <f>TotalSNF!H21*100/TotalSNF!H$11</f>
        <v>#VALUE!</v>
      </c>
      <c r="I21" s="19">
        <f>TotalSNF!I21*100/TotalSNF!I$11</f>
        <v>5.2315712046961433</v>
      </c>
      <c r="J21" s="19">
        <f>TotalSNF!J21*100/TotalSNF!J$11</f>
        <v>2.014615406582684</v>
      </c>
      <c r="K21" s="19">
        <f>TotalSNF!K21*100/TotalSNF!K$11</f>
        <v>8.1374626135512802</v>
      </c>
    </row>
    <row r="22" spans="1:11">
      <c r="A22" s="6" t="s">
        <v>57</v>
      </c>
      <c r="B22" s="19">
        <f>TotalSNF!B22*100/TotalSNF!B$11</f>
        <v>6.0583251256403594</v>
      </c>
      <c r="C22" s="19">
        <f>TotalSNF!C22*100/TotalSNF!C$11</f>
        <v>5.3306620013421995</v>
      </c>
      <c r="D22" s="19">
        <f>TotalSNF!D22*100/TotalSNF!D$11</f>
        <v>10.11366164354987</v>
      </c>
      <c r="E22" s="19">
        <f>TotalSNF!E22*100/TotalSNF!E$11</f>
        <v>23.233667460845549</v>
      </c>
      <c r="F22" s="19" t="e">
        <f>TotalSNF!F22*100/TotalSNF!F$11</f>
        <v>#VALUE!</v>
      </c>
      <c r="G22" s="19" t="e">
        <f>TotalSNF!G22*100/TotalSNF!G$11</f>
        <v>#VALUE!</v>
      </c>
      <c r="H22" s="19" t="e">
        <f>TotalSNF!H22*100/TotalSNF!H$11</f>
        <v>#VALUE!</v>
      </c>
      <c r="I22" s="19">
        <f>TotalSNF!I22*100/TotalSNF!I$11</f>
        <v>2.3998046123805712</v>
      </c>
      <c r="J22" s="19">
        <f>TotalSNF!J22*100/TotalSNF!J$11</f>
        <v>0.32220640991381067</v>
      </c>
      <c r="K22" s="19">
        <f>TotalSNF!K22*100/TotalSNF!K$11</f>
        <v>4.5532052474235671</v>
      </c>
    </row>
    <row r="23" spans="1:11">
      <c r="A23" s="6" t="s">
        <v>58</v>
      </c>
      <c r="B23" s="19">
        <f>TotalSNF!B23*100/TotalSNF!B$11</f>
        <v>1.0939112595030294</v>
      </c>
      <c r="C23" s="19">
        <f>TotalSNF!C23*100/TotalSNF!C$11</f>
        <v>1.1093959765438512</v>
      </c>
      <c r="D23" s="19">
        <f>TotalSNF!D23*100/TotalSNF!D$11</f>
        <v>1.5496004997687343</v>
      </c>
      <c r="E23" s="19">
        <f>TotalSNF!E23*100/TotalSNF!E$11</f>
        <v>0.68292229210042421</v>
      </c>
      <c r="F23" s="19" t="e">
        <f>TotalSNF!F23*100/TotalSNF!F$11</f>
        <v>#VALUE!</v>
      </c>
      <c r="G23" s="19" t="e">
        <f>TotalSNF!G23*100/TotalSNF!G$11</f>
        <v>#VALUE!</v>
      </c>
      <c r="H23" s="19" t="e">
        <f>TotalSNF!H23*100/TotalSNF!H$11</f>
        <v>#VALUE!</v>
      </c>
      <c r="I23" s="19">
        <f>TotalSNF!I23*100/TotalSNF!I$11</f>
        <v>0.33034901665764965</v>
      </c>
      <c r="J23" s="19">
        <f>TotalSNF!J23*100/TotalSNF!J$11</f>
        <v>4.9586376043661048E-2</v>
      </c>
      <c r="K23" s="19">
        <f>TotalSNF!K23*100/TotalSNF!K$11</f>
        <v>0.58157642925923403</v>
      </c>
    </row>
    <row r="24" spans="1:11" s="27" customFormat="1">
      <c r="A24" s="26" t="s">
        <v>59</v>
      </c>
      <c r="B24" s="19">
        <f>TotalSNF!B24*100/TotalSNF!B$11</f>
        <v>5.7820842294749566</v>
      </c>
      <c r="C24" s="19">
        <f>TotalSNF!C24*100/TotalSNF!C$11</f>
        <v>1.019782175929433</v>
      </c>
      <c r="D24" s="19">
        <f>TotalSNF!D24*100/TotalSNF!D$11</f>
        <v>6.3870022785143723</v>
      </c>
      <c r="E24" s="19">
        <f>TotalSNF!E24*100/TotalSNF!E$11</f>
        <v>2.5584991450056163</v>
      </c>
      <c r="F24" s="19" t="e">
        <f>TotalSNF!F24*100/TotalSNF!F$11</f>
        <v>#VALUE!</v>
      </c>
      <c r="G24" s="19" t="e">
        <f>TotalSNF!G24*100/TotalSNF!G$11</f>
        <v>#VALUE!</v>
      </c>
      <c r="H24" s="19" t="e">
        <f>TotalSNF!H24*100/TotalSNF!H$11</f>
        <v>#VALUE!</v>
      </c>
      <c r="I24" s="19">
        <f>TotalSNF!I24*100/TotalSNF!I$11</f>
        <v>17.186094059329218</v>
      </c>
      <c r="J24" s="19">
        <f>TotalSNF!J24*100/TotalSNF!J$11</f>
        <v>7.1171704919332477</v>
      </c>
      <c r="K24" s="19">
        <f>TotalSNF!K24*100/TotalSNF!K$11</f>
        <v>24.140269051202939</v>
      </c>
    </row>
    <row r="25" spans="1:11">
      <c r="B25" s="19">
        <f>TotalSNF!B25*100/TotalSNF!B$11</f>
        <v>0</v>
      </c>
      <c r="C25" s="19">
        <f>TotalSNF!C25*100/TotalSNF!C$11</f>
        <v>0</v>
      </c>
      <c r="D25" s="19">
        <f>TotalSNF!D25*100/TotalSNF!D$11</f>
        <v>0</v>
      </c>
      <c r="E25" s="19">
        <f>TotalSNF!E25*100/TotalSNF!E$11</f>
        <v>0</v>
      </c>
      <c r="F25" s="19">
        <f>TotalSNF!F25*100/TotalSNF!F$11</f>
        <v>0</v>
      </c>
      <c r="G25" s="19">
        <f>TotalSNF!G25*100/TotalSNF!G$11</f>
        <v>0</v>
      </c>
      <c r="H25" s="19">
        <f>TotalSNF!H25*100/TotalSNF!H$11</f>
        <v>0</v>
      </c>
      <c r="I25" s="19">
        <f>TotalSNF!I25*100/TotalSNF!I$11</f>
        <v>0</v>
      </c>
      <c r="J25" s="19">
        <f>TotalSNF!J25*100/TotalSNF!J$11</f>
        <v>0</v>
      </c>
      <c r="K25" s="19">
        <f>TotalSNF!K25*100/TotalSNF!K$11</f>
        <v>0</v>
      </c>
    </row>
    <row r="26" spans="1:11">
      <c r="B26" s="19">
        <f>TotalSNF!B26*100/TotalSNF!B$11</f>
        <v>0</v>
      </c>
      <c r="C26" s="19">
        <f>TotalSNF!C26*100/TotalSNF!C$11</f>
        <v>0</v>
      </c>
      <c r="D26" s="19">
        <f>TotalSNF!D26*100/TotalSNF!D$11</f>
        <v>0</v>
      </c>
      <c r="E26" s="19">
        <f>TotalSNF!E26*100/TotalSNF!E$11</f>
        <v>0</v>
      </c>
      <c r="F26" s="19">
        <f>TotalSNF!F26*100/TotalSNF!F$11</f>
        <v>0</v>
      </c>
      <c r="G26" s="19">
        <f>TotalSNF!G26*100/TotalSNF!G$11</f>
        <v>0</v>
      </c>
      <c r="H26" s="19">
        <f>TotalSNF!H26*100/TotalSNF!H$11</f>
        <v>0</v>
      </c>
      <c r="I26" s="19">
        <f>TotalSNF!I26*100/TotalSNF!I$11</f>
        <v>0</v>
      </c>
      <c r="J26" s="19">
        <f>TotalSNF!J26*100/TotalSNF!J$11</f>
        <v>0</v>
      </c>
      <c r="K26" s="19">
        <f>TotalSNF!K26*100/TotalSNF!K$11</f>
        <v>0</v>
      </c>
    </row>
    <row r="27" spans="1:11">
      <c r="A27" s="6" t="s">
        <v>62</v>
      </c>
      <c r="B27" s="19">
        <f>TotalSNF!B27*100/TotalSNF!B$11</f>
        <v>4.874123951957384</v>
      </c>
      <c r="C27" s="19">
        <f>TotalSNF!C27*100/TotalSNF!C$11</f>
        <v>1.7151320916036339</v>
      </c>
      <c r="D27" s="19">
        <f>TotalSNF!D27*100/TotalSNF!D$11</f>
        <v>3.4187851800005014</v>
      </c>
      <c r="E27" s="19">
        <f>TotalSNF!E27*100/TotalSNF!E$11</f>
        <v>3.1411652965292229</v>
      </c>
      <c r="F27" s="19" t="e">
        <f>TotalSNF!F27*100/TotalSNF!F$11</f>
        <v>#VALUE!</v>
      </c>
      <c r="G27" s="19" t="e">
        <f>TotalSNF!G27*100/TotalSNF!G$11</f>
        <v>#VALUE!</v>
      </c>
      <c r="H27" s="19" t="e">
        <f>TotalSNF!H27*100/TotalSNF!H$11</f>
        <v>#VALUE!</v>
      </c>
      <c r="I27" s="19">
        <f>TotalSNF!I27*100/TotalSNF!I$11</f>
        <v>14.946974743014867</v>
      </c>
      <c r="J27" s="19">
        <f>TotalSNF!J27*100/TotalSNF!J$11</f>
        <v>17.089265471640246</v>
      </c>
      <c r="K27" s="19">
        <f>TotalSNF!K27*100/TotalSNF!K$11</f>
        <v>14.885029932473225</v>
      </c>
    </row>
    <row r="28" spans="1:11">
      <c r="A28" s="6" t="s">
        <v>63</v>
      </c>
      <c r="B28" s="19">
        <f>TotalSNF!B28*100/TotalSNF!B$11</f>
        <v>5.0724046822863649</v>
      </c>
      <c r="C28" s="19">
        <f>TotalSNF!C28*100/TotalSNF!C$11</f>
        <v>1.2353276525937495</v>
      </c>
      <c r="D28" s="19">
        <f>TotalSNF!D28*100/TotalSNF!D$11</f>
        <v>13.957007512002075</v>
      </c>
      <c r="E28" s="19">
        <f>TotalSNF!E28*100/TotalSNF!E$11</f>
        <v>33.048081807579756</v>
      </c>
      <c r="F28" s="19" t="e">
        <f>TotalSNF!F28*100/TotalSNF!F$11</f>
        <v>#VALUE!</v>
      </c>
      <c r="G28" s="19" t="e">
        <f>TotalSNF!G28*100/TotalSNF!G$11</f>
        <v>#VALUE!</v>
      </c>
      <c r="H28" s="19" t="e">
        <f>TotalSNF!H28*100/TotalSNF!H$11</f>
        <v>#VALUE!</v>
      </c>
      <c r="I28" s="19">
        <f>TotalSNF!I28*100/TotalSNF!I$11</f>
        <v>2.1689308388752244</v>
      </c>
      <c r="J28" s="19">
        <f>TotalSNF!J28*100/TotalSNF!J$11</f>
        <v>0.89147208310238601</v>
      </c>
      <c r="K28" s="19">
        <f>TotalSNF!K28*100/TotalSNF!K$11</f>
        <v>3.5747388069920496</v>
      </c>
    </row>
    <row r="29" spans="1:11">
      <c r="B29" s="19">
        <f>TotalSNF!B29*100/TotalSNF!B$11</f>
        <v>0</v>
      </c>
      <c r="C29" s="19">
        <f>TotalSNF!C29*100/TotalSNF!C$11</f>
        <v>0</v>
      </c>
      <c r="D29" s="19">
        <f>TotalSNF!D29*100/TotalSNF!D$11</f>
        <v>0</v>
      </c>
      <c r="E29" s="19">
        <f>TotalSNF!E29*100/TotalSNF!E$11</f>
        <v>0</v>
      </c>
      <c r="F29" s="19">
        <f>TotalSNF!F29*100/TotalSNF!F$11</f>
        <v>0</v>
      </c>
      <c r="G29" s="19">
        <f>TotalSNF!G29*100/TotalSNF!G$11</f>
        <v>0</v>
      </c>
      <c r="H29" s="19">
        <f>TotalSNF!H29*100/TotalSNF!H$11</f>
        <v>0</v>
      </c>
      <c r="I29" s="19">
        <f>TotalSNF!I29*100/TotalSNF!I$11</f>
        <v>0</v>
      </c>
      <c r="J29" s="19">
        <f>TotalSNF!J29*100/TotalSNF!J$11</f>
        <v>0</v>
      </c>
      <c r="K29" s="19">
        <f>TotalSNF!K29*100/TotalSNF!K$11</f>
        <v>0</v>
      </c>
    </row>
    <row r="30" spans="1:11">
      <c r="A30" s="6" t="s">
        <v>65</v>
      </c>
      <c r="B30" s="19">
        <f>TotalSNF!B30*100/TotalSNF!B$11</f>
        <v>1.9316468782485345</v>
      </c>
      <c r="C30" s="19">
        <f>TotalSNF!C30*100/TotalSNF!C$11</f>
        <v>1.9085080676186847</v>
      </c>
      <c r="D30" s="19">
        <f>TotalSNF!D30*100/TotalSNF!D$11</f>
        <v>1.9277880058704686</v>
      </c>
      <c r="E30" s="19">
        <f>TotalSNF!E30*100/TotalSNF!E$11</f>
        <v>1.3087406183147667</v>
      </c>
      <c r="F30" s="19" t="e">
        <f>TotalSNF!F30*100/TotalSNF!F$11</f>
        <v>#VALUE!</v>
      </c>
      <c r="G30" s="19" t="e">
        <f>TotalSNF!G30*100/TotalSNF!G$11</f>
        <v>#VALUE!</v>
      </c>
      <c r="H30" s="19" t="e">
        <f>TotalSNF!H30*100/TotalSNF!H$11</f>
        <v>#VALUE!</v>
      </c>
      <c r="I30" s="19">
        <f>TotalSNF!I30*100/TotalSNF!I$11</f>
        <v>1.9816843702552631</v>
      </c>
      <c r="J30" s="19">
        <f>TotalSNF!J30*100/TotalSNF!J$11</f>
        <v>0.68259975621058799</v>
      </c>
      <c r="K30" s="19">
        <f>TotalSNF!K30*100/TotalSNF!K$11</f>
        <v>2.6922226518135006</v>
      </c>
    </row>
    <row r="31" spans="1:11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>
      <c r="A33" s="1" t="s">
        <v>90</v>
      </c>
      <c r="B33" s="22">
        <f t="shared" ref="B33:K33" si="0">B12+B13+B14+B17+B18+B19+B20+B24+B25+B26+B27+B28+B29+B30</f>
        <v>56.139772059146786</v>
      </c>
      <c r="C33" s="22">
        <f t="shared" si="0"/>
        <v>30.11496055834165</v>
      </c>
      <c r="D33" s="22">
        <f t="shared" si="0"/>
        <v>82.802377955973611</v>
      </c>
      <c r="E33" s="22">
        <f t="shared" si="0"/>
        <v>88.338001817310243</v>
      </c>
      <c r="F33" s="22" t="e">
        <f t="shared" si="0"/>
        <v>#VALUE!</v>
      </c>
      <c r="G33" s="22" t="e">
        <f t="shared" si="0"/>
        <v>#VALUE!</v>
      </c>
      <c r="H33" s="22" t="e">
        <f t="shared" si="0"/>
        <v>#VALUE!</v>
      </c>
      <c r="I33" s="22">
        <f t="shared" si="0"/>
        <v>80.669416368558629</v>
      </c>
      <c r="J33" s="22">
        <f t="shared" si="0"/>
        <v>81.400897715160411</v>
      </c>
      <c r="K33" s="22">
        <f t="shared" si="0"/>
        <v>80.417785033577744</v>
      </c>
    </row>
    <row r="34" spans="1:11">
      <c r="A34" s="1" t="s">
        <v>82</v>
      </c>
      <c r="B34" s="3" t="s">
        <v>84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pane xSplit="1" ySplit="10" topLeftCell="D12" activePane="bottomRight" state="frozen"/>
      <selection pane="topRight"/>
      <selection pane="bottomLeft"/>
      <selection pane="bottomRight" activeCell="C14" sqref="C1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3" t="s">
        <v>79</v>
      </c>
      <c r="B2" s="1" t="s">
        <v>0</v>
      </c>
    </row>
    <row r="3" spans="1:11" ht="15">
      <c r="A3" s="3" t="s">
        <v>80</v>
      </c>
      <c r="B3" s="3" t="s">
        <v>6</v>
      </c>
    </row>
    <row r="5" spans="1:11" ht="15">
      <c r="A5" s="1" t="s">
        <v>12</v>
      </c>
      <c r="C5" s="3" t="s">
        <v>17</v>
      </c>
      <c r="H5" s="29" t="s">
        <v>92</v>
      </c>
      <c r="I5" s="22">
        <f>D13+D17+D18</f>
        <v>6.7977231456638219</v>
      </c>
    </row>
    <row r="6" spans="1:11" ht="15">
      <c r="A6" s="1" t="s">
        <v>13</v>
      </c>
      <c r="C6" s="3" t="s">
        <v>18</v>
      </c>
      <c r="H6" s="29" t="s">
        <v>91</v>
      </c>
      <c r="I6" s="22">
        <f>I13+I17+I18</f>
        <v>2.7649763030141679</v>
      </c>
    </row>
    <row r="7" spans="1:11" ht="15">
      <c r="A7" s="1" t="s">
        <v>14</v>
      </c>
      <c r="B7" t="s">
        <v>85</v>
      </c>
      <c r="C7" s="3" t="s">
        <v>40</v>
      </c>
      <c r="H7" s="29" t="s">
        <v>93</v>
      </c>
      <c r="I7" s="22">
        <f>C13+C17+C18</f>
        <v>6.4671713307878047</v>
      </c>
    </row>
    <row r="8" spans="1:11" ht="15">
      <c r="A8" s="1" t="s">
        <v>15</v>
      </c>
      <c r="B8" s="28">
        <f>C11+D11+I11</f>
        <v>300</v>
      </c>
      <c r="C8" s="3" t="s">
        <v>20</v>
      </c>
      <c r="H8" s="29" t="s">
        <v>94</v>
      </c>
      <c r="I8" s="22">
        <f>J13+J17+J18</f>
        <v>0.63275347133637605</v>
      </c>
    </row>
    <row r="10" spans="1:11" ht="15">
      <c r="A10" s="5" t="s">
        <v>81</v>
      </c>
      <c r="B10" s="4" t="s">
        <v>86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87</v>
      </c>
      <c r="B11" s="19">
        <f>TotalSNFHF!B11*100/TotalSNFHF!B$11</f>
        <v>100</v>
      </c>
      <c r="C11" s="19">
        <f>TotalSNFHF!C11*100/TotalSNFHF!C$11</f>
        <v>99.999999999999986</v>
      </c>
      <c r="D11" s="19">
        <f>TotalSNFHF!D11*100/TotalSNFHF!D$11</f>
        <v>100</v>
      </c>
      <c r="E11" s="19">
        <f>TotalSNFHF!E11*100/TotalSNFHF!E$11</f>
        <v>100</v>
      </c>
      <c r="F11" s="19">
        <f>TotalSNFHF!F11*100/TotalSNFHF!F$11</f>
        <v>100</v>
      </c>
      <c r="G11" s="19">
        <f>TotalSNFHF!G11*100/TotalSNFHF!G$11</f>
        <v>100</v>
      </c>
      <c r="H11" s="19">
        <f>TotalSNFHF!H11*100/TotalSNFHF!H$11</f>
        <v>100</v>
      </c>
      <c r="I11" s="19">
        <f>TotalSNFHF!I11*100/TotalSNFHF!I$11</f>
        <v>100</v>
      </c>
      <c r="J11" s="19">
        <f>TotalSNFHF!J11*100/TotalSNFHF!J$11</f>
        <v>100</v>
      </c>
      <c r="K11" s="19">
        <f>TotalSNFHF!K11*100/TotalSNFHF!K$11</f>
        <v>100</v>
      </c>
    </row>
    <row r="12" spans="1:11" ht="15">
      <c r="A12" s="6" t="s">
        <v>47</v>
      </c>
      <c r="B12" s="19">
        <f>TotalSNFHF!B12*100/TotalSNFHF!B$11</f>
        <v>1.9758944863223036</v>
      </c>
      <c r="C12" s="19">
        <f>TotalSNFHF!C12*100/TotalSNFHF!C$11</f>
        <v>1.1836620446211339</v>
      </c>
      <c r="D12" s="19">
        <f>TotalSNFHF!D12*100/TotalSNFHF!D$11</f>
        <v>3.2477580570877245</v>
      </c>
      <c r="E12" s="19">
        <f>TotalSNFHF!E12*100/TotalSNFHF!E$11</f>
        <v>1.3886524759982577</v>
      </c>
      <c r="F12" s="19" t="e">
        <f>TotalSNFHF!F12*100/TotalSNFHF!F$11</f>
        <v>#VALUE!</v>
      </c>
      <c r="G12" s="19" t="e">
        <f>TotalSNFHF!G12*100/TotalSNFHF!G$11</f>
        <v>#VALUE!</v>
      </c>
      <c r="H12" s="19">
        <f>TotalSNFHF!H12*100/TotalSNFHF!H$11</f>
        <v>16.683130584088424</v>
      </c>
      <c r="I12" s="19">
        <f>TotalSNFHF!I12*100/TotalSNFHF!I$11</f>
        <v>0.19456871865107242</v>
      </c>
      <c r="J12" s="19">
        <f>TotalSNFHF!J12*100/TotalSNFHF!J$11</f>
        <v>0.23815941522677395</v>
      </c>
      <c r="K12" s="19">
        <f>TotalSNFHF!K12*100/TotalSNFHF!K$11</f>
        <v>0.13504247570284536</v>
      </c>
    </row>
    <row r="13" spans="1:11" ht="15">
      <c r="A13" s="6" t="s">
        <v>48</v>
      </c>
      <c r="B13" s="19">
        <f>TotalSNFHF!B13*100/TotalSNFHF!B$11</f>
        <v>0.98422747642045549</v>
      </c>
      <c r="C13" s="19">
        <f>TotalSNFHF!C13*100/TotalSNFHF!C$11</f>
        <v>1.3596212772925906</v>
      </c>
      <c r="D13" s="19">
        <f>TotalSNFHF!D13*100/TotalSNFHF!D$11</f>
        <v>0.56614638902824188</v>
      </c>
      <c r="E13" s="19">
        <f>TotalSNFHF!E13*100/TotalSNFHF!E$11</f>
        <v>0.21498221561002998</v>
      </c>
      <c r="F13" s="19" t="e">
        <f>TotalSNFHF!F13*100/TotalSNFHF!F$11</f>
        <v>#VALUE!</v>
      </c>
      <c r="G13" s="19" t="e">
        <f>TotalSNFHF!G13*100/TotalSNFHF!G$11</f>
        <v>#VALUE!</v>
      </c>
      <c r="H13" s="19" t="e">
        <f>TotalSNFHF!H13*100/TotalSNFHF!H$11</f>
        <v>#VALUE!</v>
      </c>
      <c r="I13" s="19">
        <f>TotalSNFHF!I13*100/TotalSNFHF!I$11</f>
        <v>0.62801576179686958</v>
      </c>
      <c r="J13" s="19">
        <f>TotalSNFHF!J13*100/TotalSNFHF!J$11</f>
        <v>0.14492877086521611</v>
      </c>
      <c r="K13" s="19">
        <f>TotalSNFHF!K13*100/TotalSNFHF!K$11</f>
        <v>0.34491978606332102</v>
      </c>
    </row>
    <row r="14" spans="1:11" s="25" customFormat="1" ht="15">
      <c r="A14" s="24" t="s">
        <v>49</v>
      </c>
      <c r="B14" s="19">
        <f>TotalSNFHF!B14*100/TotalSNFHF!B$11</f>
        <v>16.04765805053723</v>
      </c>
      <c r="C14" s="19">
        <f>TotalSNFHF!C14*100/TotalSNFHF!C$11</f>
        <v>3.9352532225276184</v>
      </c>
      <c r="D14" s="19">
        <f>TotalSNFHF!D14*100/TotalSNFHF!D$11</f>
        <v>23.444064961584584</v>
      </c>
      <c r="E14" s="19">
        <f>TotalSNFHF!E14*100/TotalSNFHF!E$11</f>
        <v>5.262919381116494</v>
      </c>
      <c r="F14" s="19" t="e">
        <f>TotalSNFHF!F14*100/TotalSNFHF!F$11</f>
        <v>#VALUE!</v>
      </c>
      <c r="G14" s="19" t="e">
        <f>TotalSNFHF!G14*100/TotalSNFHF!G$11</f>
        <v>#VALUE!</v>
      </c>
      <c r="H14" s="19" t="e">
        <f>TotalSNFHF!H14*100/TotalSNFHF!H$11</f>
        <v>#VALUE!</v>
      </c>
      <c r="I14" s="19">
        <f>TotalSNFHF!I14*100/TotalSNFHF!I$11</f>
        <v>33.596211706507766</v>
      </c>
      <c r="J14" s="19">
        <f>TotalSNFHF!J14*100/TotalSNFHF!J$11</f>
        <v>52.633368109501724</v>
      </c>
      <c r="K14" s="19">
        <f>TotalSNFHF!K14*100/TotalSNFHF!K$11</f>
        <v>14.621477347344076</v>
      </c>
    </row>
    <row r="15" spans="1:11" ht="15">
      <c r="A15" s="6" t="s">
        <v>50</v>
      </c>
      <c r="B15" s="19" t="e">
        <f>TotalSNFHF!B15*100/TotalSNFHF!B$11</f>
        <v>#VALUE!</v>
      </c>
      <c r="C15" s="19" t="e">
        <f>TotalSNFHF!C15*100/TotalSNFHF!C$11</f>
        <v>#VALUE!</v>
      </c>
      <c r="D15" s="19" t="e">
        <f>TotalSNFHF!D15*100/TotalSNFHF!D$11</f>
        <v>#VALUE!</v>
      </c>
      <c r="E15" s="19" t="e">
        <f>TotalSNFHF!E15*100/TotalSNFHF!E$11</f>
        <v>#VALUE!</v>
      </c>
      <c r="F15" s="19" t="e">
        <f>TotalSNFHF!F15*100/TotalSNFHF!F$11</f>
        <v>#VALUE!</v>
      </c>
      <c r="G15" s="19" t="e">
        <f>TotalSNFHF!G15*100/TotalSNFHF!G$11</f>
        <v>#VALUE!</v>
      </c>
      <c r="H15" s="19" t="e">
        <f>TotalSNFHF!H15*100/TotalSNFHF!H$11</f>
        <v>#VALUE!</v>
      </c>
      <c r="I15" s="19" t="e">
        <f>TotalSNFHF!I15*100/TotalSNFHF!I$11</f>
        <v>#VALUE!</v>
      </c>
      <c r="J15" s="19" t="e">
        <f>TotalSNFHF!J15*100/TotalSNFHF!J$11</f>
        <v>#VALUE!</v>
      </c>
      <c r="K15" s="19">
        <f>TotalSNFHF!K15*100/TotalSNFHF!K$11</f>
        <v>0</v>
      </c>
    </row>
    <row r="16" spans="1:11" ht="15">
      <c r="A16" s="6" t="s">
        <v>51</v>
      </c>
      <c r="B16" s="19" t="e">
        <f>TotalSNFHF!B16*100/TotalSNFHF!B$11</f>
        <v>#VALUE!</v>
      </c>
      <c r="C16" s="19" t="e">
        <f>TotalSNFHF!C16*100/TotalSNFHF!C$11</f>
        <v>#VALUE!</v>
      </c>
      <c r="D16" s="19" t="e">
        <f>TotalSNFHF!D16*100/TotalSNFHF!D$11</f>
        <v>#VALUE!</v>
      </c>
      <c r="E16" s="19" t="e">
        <f>TotalSNFHF!E16*100/TotalSNFHF!E$11</f>
        <v>#VALUE!</v>
      </c>
      <c r="F16" s="19" t="e">
        <f>TotalSNFHF!F16*100/TotalSNFHF!F$11</f>
        <v>#VALUE!</v>
      </c>
      <c r="G16" s="19" t="e">
        <f>TotalSNFHF!G16*100/TotalSNFHF!G$11</f>
        <v>#VALUE!</v>
      </c>
      <c r="H16" s="19" t="e">
        <f>TotalSNFHF!H16*100/TotalSNFHF!H$11</f>
        <v>#VALUE!</v>
      </c>
      <c r="I16" s="19" t="e">
        <f>TotalSNFHF!I16*100/TotalSNFHF!I$11</f>
        <v>#VALUE!</v>
      </c>
      <c r="J16" s="19" t="e">
        <f>TotalSNFHF!J16*100/TotalSNFHF!J$11</f>
        <v>#VALUE!</v>
      </c>
      <c r="K16" s="19">
        <f>TotalSNFHF!K16*100/TotalSNFHF!K$11</f>
        <v>0</v>
      </c>
    </row>
    <row r="17" spans="1:11" ht="15">
      <c r="A17" s="6" t="s">
        <v>52</v>
      </c>
      <c r="B17" s="19">
        <f>TotalSNFHF!B17*100/TotalSNFHF!B$11</f>
        <v>3.2099306655432307</v>
      </c>
      <c r="C17" s="19">
        <f>TotalSNFHF!C17*100/TotalSNFHF!C$11</f>
        <v>3.3041095038335504</v>
      </c>
      <c r="D17" s="19">
        <f>TotalSNFHF!D17*100/TotalSNFHF!D$11</f>
        <v>3.7127833622495423</v>
      </c>
      <c r="E17" s="19">
        <f>TotalSNFHF!E17*100/TotalSNFHF!E$11</f>
        <v>0.57138846457380466</v>
      </c>
      <c r="F17" s="19" t="e">
        <f>TotalSNFHF!F17*100/TotalSNFHF!F$11</f>
        <v>#VALUE!</v>
      </c>
      <c r="G17" s="19" t="e">
        <f>TotalSNFHF!G17*100/TotalSNFHF!G$11</f>
        <v>#VALUE!</v>
      </c>
      <c r="H17" s="19" t="e">
        <f>TotalSNFHF!H17*100/TotalSNFHF!H$11</f>
        <v>#VALUE!</v>
      </c>
      <c r="I17" s="19">
        <f>TotalSNFHF!I17*100/TotalSNFHF!I$11</f>
        <v>1.5837898439728151</v>
      </c>
      <c r="J17" s="19">
        <f>TotalSNFHF!J17*100/TotalSNFHF!J$11</f>
        <v>0.34989062081852207</v>
      </c>
      <c r="K17" s="19">
        <f>TotalSNFHF!K17*100/TotalSNFHF!K$11</f>
        <v>3.4379848608819379</v>
      </c>
    </row>
    <row r="18" spans="1:11" ht="15">
      <c r="A18" s="6" t="s">
        <v>53</v>
      </c>
      <c r="B18" s="19">
        <f>TotalSNFHF!B18*100/TotalSNFHF!B$11</f>
        <v>1.7917209013883186</v>
      </c>
      <c r="C18" s="19">
        <f>TotalSNFHF!C18*100/TotalSNFHF!C$11</f>
        <v>1.8034405496616635</v>
      </c>
      <c r="D18" s="19">
        <f>TotalSNFHF!D18*100/TotalSNFHF!D$11</f>
        <v>2.5187933943860372</v>
      </c>
      <c r="E18" s="19">
        <f>TotalSNFHF!E18*100/TotalSNFHF!E$11</f>
        <v>1.3823522259778096</v>
      </c>
      <c r="F18" s="19" t="e">
        <f>TotalSNFHF!F18*100/TotalSNFHF!F$11</f>
        <v>#VALUE!</v>
      </c>
      <c r="G18" s="19" t="e">
        <f>TotalSNFHF!G18*100/TotalSNFHF!G$11</f>
        <v>#VALUE!</v>
      </c>
      <c r="H18" s="19" t="e">
        <f>TotalSNFHF!H18*100/TotalSNFHF!H$11</f>
        <v>#VALUE!</v>
      </c>
      <c r="I18" s="19">
        <f>TotalSNFHF!I18*100/TotalSNFHF!I$11</f>
        <v>0.5531706972444832</v>
      </c>
      <c r="J18" s="19">
        <f>TotalSNFHF!J18*100/TotalSNFHF!J$11</f>
        <v>0.13793407965263788</v>
      </c>
      <c r="K18" s="19">
        <f>TotalSNFHF!K18*100/TotalSNFHF!K$11</f>
        <v>1.1652731779666861</v>
      </c>
    </row>
    <row r="19" spans="1:11" ht="15">
      <c r="A19" s="6" t="s">
        <v>54</v>
      </c>
      <c r="B19" s="19">
        <f>TotalSNFHF!B19*100/TotalSNFHF!B$11</f>
        <v>4.2319068859248254</v>
      </c>
      <c r="C19" s="19">
        <f>TotalSNFHF!C19*100/TotalSNFHF!C$11</f>
        <v>5.8155817463149901</v>
      </c>
      <c r="D19" s="19">
        <f>TotalSNFHF!D19*100/TotalSNFHF!D$11</f>
        <v>3.7286492715492128</v>
      </c>
      <c r="E19" s="19">
        <f>TotalSNFHF!E19*100/TotalSNFHF!E$11</f>
        <v>4.4421736525754758</v>
      </c>
      <c r="F19" s="19" t="e">
        <f>TotalSNFHF!F19*100/TotalSNFHF!F$11</f>
        <v>#VALUE!</v>
      </c>
      <c r="G19" s="19" t="e">
        <f>TotalSNFHF!G19*100/TotalSNFHF!G$11</f>
        <v>#VALUE!</v>
      </c>
      <c r="H19" s="19" t="e">
        <f>TotalSNFHF!H19*100/TotalSNFHF!H$11</f>
        <v>#VALUE!</v>
      </c>
      <c r="I19" s="19">
        <f>TotalSNFHF!I19*100/TotalSNFHF!I$11</f>
        <v>0.96791240116575283</v>
      </c>
      <c r="J19" s="19">
        <f>TotalSNFHF!J19*100/TotalSNFHF!J$11</f>
        <v>0.43360113137147821</v>
      </c>
      <c r="K19" s="19">
        <f>TotalSNFHF!K19*100/TotalSNFHF!K$11</f>
        <v>1.269886158318666</v>
      </c>
    </row>
    <row r="20" spans="1:11" ht="15">
      <c r="A20" s="6" t="s">
        <v>55</v>
      </c>
      <c r="B20" s="19">
        <f>TotalSNFHF!B20*100/TotalSNFHF!B$11</f>
        <v>12.657919656553892</v>
      </c>
      <c r="C20" s="19">
        <f>TotalSNFHF!C20*100/TotalSNFHF!C$11</f>
        <v>9.9689242038159058</v>
      </c>
      <c r="D20" s="19">
        <f>TotalSNFHF!D20*100/TotalSNFHF!D$11</f>
        <v>19.74438542725866</v>
      </c>
      <c r="E20" s="19">
        <f>TotalSNFHF!E20*100/TotalSNFHF!E$11</f>
        <v>33.401162340863422</v>
      </c>
      <c r="F20" s="19" t="e">
        <f>TotalSNFHF!F20*100/TotalSNFHF!F$11</f>
        <v>#VALUE!</v>
      </c>
      <c r="G20" s="19" t="e">
        <f>TotalSNFHF!G20*100/TotalSNFHF!G$11</f>
        <v>#VALUE!</v>
      </c>
      <c r="H20" s="19" t="e">
        <f>TotalSNFHF!H20*100/TotalSNFHF!H$11</f>
        <v>#VALUE!</v>
      </c>
      <c r="I20" s="19">
        <f>TotalSNFHF!I20*100/TotalSNFHF!I$11</f>
        <v>8.8431447065431019</v>
      </c>
      <c r="J20" s="19">
        <f>TotalSNFHF!J20*100/TotalSNFHF!J$11</f>
        <v>2.8774622201777413</v>
      </c>
      <c r="K20" s="19">
        <f>TotalSNFHF!K20*100/TotalSNFHF!K$11</f>
        <v>15.843015580568984</v>
      </c>
    </row>
    <row r="21" spans="1:11" ht="15">
      <c r="A21" s="6" t="s">
        <v>56</v>
      </c>
      <c r="B21" s="19">
        <f>TotalSNFHF!B21*100/TotalSNFHF!B$11</f>
        <v>5.1463946742821642</v>
      </c>
      <c r="C21" s="19">
        <f>TotalSNFHF!C21*100/TotalSNFHF!C$11</f>
        <v>3.0503695902206931</v>
      </c>
      <c r="D21" s="19">
        <f>TotalSNFHF!D21*100/TotalSNFHF!D$11</f>
        <v>8.2398989720560873</v>
      </c>
      <c r="E21" s="19">
        <f>TotalSNFHF!E21*100/TotalSNFHF!E$11</f>
        <v>9.7902569396701313</v>
      </c>
      <c r="F21" s="19" t="e">
        <f>TotalSNFHF!F21*100/TotalSNFHF!F$11</f>
        <v>#VALUE!</v>
      </c>
      <c r="G21" s="19" t="e">
        <f>TotalSNFHF!G21*100/TotalSNFHF!G$11</f>
        <v>#VALUE!</v>
      </c>
      <c r="H21" s="19" t="e">
        <f>TotalSNFHF!H21*100/TotalSNFHF!H$11</f>
        <v>#VALUE!</v>
      </c>
      <c r="I21" s="19">
        <f>TotalSNFHF!I21*100/TotalSNFHF!I$11</f>
        <v>5.9032533302734649</v>
      </c>
      <c r="J21" s="19">
        <f>TotalSNFHF!J21*100/TotalSNFHF!J$11</f>
        <v>2.5133670246953175</v>
      </c>
      <c r="K21" s="19">
        <f>TotalSNFHF!K21*100/TotalSNFHF!K$11</f>
        <v>9.6680654484497364</v>
      </c>
    </row>
    <row r="22" spans="1:11" ht="15">
      <c r="A22" s="6" t="s">
        <v>57</v>
      </c>
      <c r="B22" s="19">
        <f>TotalSNFHF!B22*100/TotalSNFHF!B$11</f>
        <v>6.4553107556318947</v>
      </c>
      <c r="C22" s="19">
        <f>TotalSNFHF!C22*100/TotalSNFHF!C$11</f>
        <v>5.9159008746031025</v>
      </c>
      <c r="D22" s="19">
        <f>TotalSNFHF!D22*100/TotalSNFHF!D$11</f>
        <v>10.008514276427816</v>
      </c>
      <c r="E22" s="19">
        <f>TotalSNFHF!E22*100/TotalSNFHF!E$11</f>
        <v>23.048856780948046</v>
      </c>
      <c r="F22" s="19" t="e">
        <f>TotalSNFHF!F22*100/TotalSNFHF!F$11</f>
        <v>#VALUE!</v>
      </c>
      <c r="G22" s="19" t="e">
        <f>TotalSNFHF!G22*100/TotalSNFHF!G$11</f>
        <v>#VALUE!</v>
      </c>
      <c r="H22" s="19" t="e">
        <f>TotalSNFHF!H22*100/TotalSNFHF!H$11</f>
        <v>#VALUE!</v>
      </c>
      <c r="I22" s="19">
        <f>TotalSNFHF!I22*100/TotalSNFHF!I$11</f>
        <v>2.5616594599348947</v>
      </c>
      <c r="J22" s="19">
        <f>TotalSNFHF!J22*100/TotalSNFHF!J$11</f>
        <v>0.30223288567626405</v>
      </c>
      <c r="K22" s="19">
        <f>TotalSNFHF!K22*100/TotalSNFHF!K$11</f>
        <v>5.4427407551260938</v>
      </c>
    </row>
    <row r="23" spans="1:11" ht="15">
      <c r="A23" s="6" t="s">
        <v>58</v>
      </c>
      <c r="B23" s="19">
        <f>TotalSNFHF!B23*100/TotalSNFHF!B$11</f>
        <v>1.0562094759798792</v>
      </c>
      <c r="C23" s="19">
        <f>TotalSNFHF!C23*100/TotalSNFHF!C$11</f>
        <v>1.0026537389921089</v>
      </c>
      <c r="D23" s="19">
        <f>TotalSNFHF!D23*100/TotalSNFHF!D$11</f>
        <v>1.4959721787747533</v>
      </c>
      <c r="E23" s="19">
        <f>TotalSNFHF!E23*100/TotalSNFHF!E$11</f>
        <v>0.56215915094735858</v>
      </c>
      <c r="F23" s="19" t="e">
        <f>TotalSNFHF!F23*100/TotalSNFHF!F$11</f>
        <v>#VALUE!</v>
      </c>
      <c r="G23" s="19" t="e">
        <f>TotalSNFHF!G23*100/TotalSNFHF!G$11</f>
        <v>#VALUE!</v>
      </c>
      <c r="H23" s="19" t="e">
        <f>TotalSNFHF!H23*100/TotalSNFHF!H$11</f>
        <v>#VALUE!</v>
      </c>
      <c r="I23" s="19">
        <f>TotalSNFHF!I23*100/TotalSNFHF!I$11</f>
        <v>0.37823191633473979</v>
      </c>
      <c r="J23" s="19">
        <f>TotalSNFHF!J23*100/TotalSNFHF!J$11</f>
        <v>6.1862309806159289E-2</v>
      </c>
      <c r="K23" s="19">
        <f>TotalSNFHF!K23*100/TotalSNFHF!K$11</f>
        <v>0.73214104087512222</v>
      </c>
    </row>
    <row r="24" spans="1:11" s="27" customFormat="1" ht="15">
      <c r="A24" s="26" t="s">
        <v>59</v>
      </c>
      <c r="B24" s="19">
        <f>TotalSNFHF!B24*100/TotalSNFHF!B$11</f>
        <v>5.4951691251569441</v>
      </c>
      <c r="C24" s="19">
        <f>TotalSNFHF!C24*100/TotalSNFHF!C$11</f>
        <v>1.1397658266839472</v>
      </c>
      <c r="D24" s="19">
        <f>TotalSNFHF!D24*100/TotalSNFHF!D$11</f>
        <v>6.4680719451540565</v>
      </c>
      <c r="E24" s="19">
        <f>TotalSNFHF!E24*100/TotalSNFHF!E$11</f>
        <v>2.5187183744028578</v>
      </c>
      <c r="F24" s="19" t="e">
        <f>TotalSNFHF!F24*100/TotalSNFHF!F$11</f>
        <v>#VALUE!</v>
      </c>
      <c r="G24" s="19" t="e">
        <f>TotalSNFHF!G24*100/TotalSNFHF!G$11</f>
        <v>#VALUE!</v>
      </c>
      <c r="H24" s="19" t="e">
        <f>TotalSNFHF!H24*100/TotalSNFHF!H$11</f>
        <v>#VALUE!</v>
      </c>
      <c r="I24" s="19">
        <f>TotalSNFHF!I24*100/TotalSNFHF!I$11</f>
        <v>15.839415729601878</v>
      </c>
      <c r="J24" s="19">
        <f>TotalSNFHF!J24*100/TotalSNFHF!J$11</f>
        <v>6.4264416503913049</v>
      </c>
      <c r="K24" s="19">
        <f>TotalSNFHF!K24*100/TotalSNFHF!K$11</f>
        <v>23.517842059332168</v>
      </c>
    </row>
    <row r="25" spans="1:11" ht="11.45" customHeight="1">
      <c r="B25" s="19">
        <f>TotalSNFHF!B25*100/TotalSNFHF!B$11</f>
        <v>0</v>
      </c>
      <c r="C25" s="19">
        <f>TotalSNFHF!C25*100/TotalSNFHF!C$11</f>
        <v>0</v>
      </c>
      <c r="D25" s="19"/>
      <c r="E25" s="19"/>
      <c r="F25" s="19"/>
      <c r="G25" s="19"/>
      <c r="H25" s="19"/>
      <c r="I25" s="19"/>
      <c r="J25" s="19"/>
      <c r="K25" s="19"/>
    </row>
    <row r="26" spans="1:11" ht="11.45" customHeight="1">
      <c r="B26" s="19">
        <f>TotalSNFHF!B26*100/TotalSNFHF!B$11</f>
        <v>0</v>
      </c>
      <c r="C26" s="19">
        <f>TotalSNFHF!C26*100/TotalSNFHF!C$11</f>
        <v>0</v>
      </c>
      <c r="D26" s="19"/>
      <c r="E26" s="19"/>
      <c r="F26" s="19"/>
      <c r="G26" s="19"/>
      <c r="H26" s="19"/>
      <c r="I26" s="19"/>
      <c r="J26" s="19"/>
      <c r="K26" s="19"/>
    </row>
    <row r="27" spans="1:11" ht="15">
      <c r="A27" s="6" t="s">
        <v>62</v>
      </c>
      <c r="B27" s="19">
        <f>TotalSNFHF!B27*100/TotalSNFHF!B$11</f>
        <v>4.1386894363897806</v>
      </c>
      <c r="C27" s="19">
        <f>TotalSNFHF!C27*100/TotalSNFHF!C$11</f>
        <v>1.5884709890442792</v>
      </c>
      <c r="D27" s="19">
        <f>TotalSNFHF!D27*100/TotalSNFHF!D$11</f>
        <v>3.3190904144856388</v>
      </c>
      <c r="E27" s="19">
        <f>TotalSNFHF!E27*100/TotalSNFHF!E$11</f>
        <v>3.0194224549753175</v>
      </c>
      <c r="F27" s="19" t="e">
        <f>TotalSNFHF!F27*100/TotalSNFHF!F$11</f>
        <v>#VALUE!</v>
      </c>
      <c r="G27" s="19" t="e">
        <f>TotalSNFHF!G27*100/TotalSNFHF!G$11</f>
        <v>#VALUE!</v>
      </c>
      <c r="H27" s="19" t="e">
        <f>TotalSNFHF!H27*100/TotalSNFHF!H$11</f>
        <v>#VALUE!</v>
      </c>
      <c r="I27" s="19">
        <f>TotalSNFHF!I27*100/TotalSNFHF!I$11</f>
        <v>12.337510701042451</v>
      </c>
      <c r="J27" s="19">
        <f>TotalSNFHF!J27*100/TotalSNFHF!J$11</f>
        <v>13.81622053338036</v>
      </c>
      <c r="K27" s="19">
        <f>TotalSNFHF!K27*100/TotalSNFHF!K$11</f>
        <v>12.546631403097308</v>
      </c>
    </row>
    <row r="28" spans="1:11" ht="15">
      <c r="A28" s="6" t="s">
        <v>63</v>
      </c>
      <c r="B28" s="19">
        <f>TotalSNFHF!B28*100/TotalSNFHF!B$11</f>
        <v>5.2865676467610694</v>
      </c>
      <c r="C28" s="19">
        <f>TotalSNFHF!C28*100/TotalSNFHF!C$11</f>
        <v>1.4716223861688416</v>
      </c>
      <c r="D28" s="19">
        <f>TotalSNFHF!D28*100/TotalSNFHF!D$11</f>
        <v>13.573189054192675</v>
      </c>
      <c r="E28" s="19">
        <f>TotalSNFHF!E28*100/TotalSNFHF!E$11</f>
        <v>34.290216043310345</v>
      </c>
      <c r="F28" s="19" t="e">
        <f>TotalSNFHF!F28*100/TotalSNFHF!F$11</f>
        <v>#VALUE!</v>
      </c>
      <c r="G28" s="19" t="e">
        <f>TotalSNFHF!G28*100/TotalSNFHF!G$11</f>
        <v>#VALUE!</v>
      </c>
      <c r="H28" s="19" t="e">
        <f>TotalSNFHF!H28*100/TotalSNFHF!H$11</f>
        <v>#VALUE!</v>
      </c>
      <c r="I28" s="19">
        <f>TotalSNFHF!I28*100/TotalSNFHF!I$11</f>
        <v>2.152702423657205</v>
      </c>
      <c r="J28" s="19">
        <f>TotalSNFHF!J28*100/TotalSNFHF!J$11</f>
        <v>1.034233629593837</v>
      </c>
      <c r="K28" s="19">
        <f>TotalSNFHF!K28*100/TotalSNFHF!K$11</f>
        <v>3.5920032283626515</v>
      </c>
    </row>
    <row r="29" spans="1:11" ht="11.45" customHeight="1">
      <c r="B29" s="19">
        <f>TotalSNFHF!B29*100/TotalSNFHF!B$11</f>
        <v>0</v>
      </c>
      <c r="C29" s="19">
        <f>TotalSNFHF!C29*100/TotalSNFHF!C$11</f>
        <v>0</v>
      </c>
      <c r="D29" s="19"/>
      <c r="E29" s="19"/>
      <c r="F29" s="19"/>
      <c r="G29" s="19"/>
      <c r="H29" s="19"/>
      <c r="I29" s="19"/>
      <c r="J29" s="19"/>
      <c r="K29" s="19"/>
    </row>
    <row r="30" spans="1:11" ht="15">
      <c r="A30" s="6" t="s">
        <v>65</v>
      </c>
      <c r="B30" s="19">
        <f>TotalSNFHF!B30*100/TotalSNFHF!B$11</f>
        <v>1.8693989422275565</v>
      </c>
      <c r="C30" s="19">
        <f>TotalSNFHF!C30*100/TotalSNFHF!C$11</f>
        <v>1.6955670099332345</v>
      </c>
      <c r="D30" s="19">
        <f>TotalSNFHF!D30*100/TotalSNFHF!D$11</f>
        <v>2.0518571143186941</v>
      </c>
      <c r="E30" s="19">
        <f>TotalSNFHF!E30*100/TotalSNFHF!E$11</f>
        <v>1.4079953488680552</v>
      </c>
      <c r="F30" s="19" t="e">
        <f>TotalSNFHF!F30*100/TotalSNFHF!F$11</f>
        <v>#VALUE!</v>
      </c>
      <c r="G30" s="19" t="e">
        <f>TotalSNFHF!G30*100/TotalSNFHF!G$11</f>
        <v>#VALUE!</v>
      </c>
      <c r="H30" s="19" t="e">
        <f>TotalSNFHF!H30*100/TotalSNFHF!H$11</f>
        <v>#VALUE!</v>
      </c>
      <c r="I30" s="19">
        <f>TotalSNFHF!I30*100/TotalSNFHF!I$11</f>
        <v>2.0078249483706561</v>
      </c>
      <c r="J30" s="19">
        <f>TotalSNFHF!J30*100/TotalSNFHF!J$11</f>
        <v>0.80983661713197319</v>
      </c>
      <c r="K30" s="19">
        <f>TotalSNFHF!K30*100/TotalSNFHF!K$11</f>
        <v>2.5021819490436115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90</v>
      </c>
      <c r="B33" s="22">
        <f>B12+B13+B14+B17+B18+B19+B20+B24+B25+B26+B27+B28+B29+B30</f>
        <v>57.689083273225606</v>
      </c>
      <c r="C33" s="22">
        <f>C12+C13+C14+C17+C18+C19+C20+C24+C25+C26+C27+C28+C29+C30</f>
        <v>33.266018759897754</v>
      </c>
      <c r="D33" s="22">
        <f t="shared" ref="D33:J33" si="0">D12+D13+D14+D17+D18+D19+D20+D24+D25+D26+D27+D28+D29+D30</f>
        <v>82.374789391295081</v>
      </c>
      <c r="E33" s="22">
        <f t="shared" si="0"/>
        <v>87.899982978271865</v>
      </c>
      <c r="F33" s="22" t="e">
        <f t="shared" si="0"/>
        <v>#VALUE!</v>
      </c>
      <c r="G33" s="22" t="e">
        <f t="shared" si="0"/>
        <v>#VALUE!</v>
      </c>
      <c r="H33" s="22" t="e">
        <f t="shared" si="0"/>
        <v>#VALUE!</v>
      </c>
      <c r="I33" s="22">
        <f t="shared" si="0"/>
        <v>78.704267638554043</v>
      </c>
      <c r="J33" s="22">
        <f t="shared" si="0"/>
        <v>78.902076778111578</v>
      </c>
      <c r="K33" s="22">
        <f>K12+K13+K14+K17+K18+K19+K20+K24+K25+K26+K27+K28+K29+K30</f>
        <v>78.976258026682274</v>
      </c>
    </row>
    <row r="34" spans="1:11" ht="15">
      <c r="A34" s="1" t="s">
        <v>82</v>
      </c>
      <c r="B34" s="3" t="s">
        <v>84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pane xSplit="1" ySplit="10" topLeftCell="E12" activePane="bottomRight" state="frozen"/>
      <selection pane="topRight"/>
      <selection pane="bottomLeft"/>
      <selection pane="bottomRight" activeCell="C12" sqref="C12"/>
    </sheetView>
  </sheetViews>
  <sheetFormatPr baseColWidth="10" defaultColWidth="9.140625" defaultRowHeight="11.45" customHeight="1"/>
  <cols>
    <col min="1" max="1" width="29.85546875" style="29" customWidth="1"/>
    <col min="2" max="11" width="19.85546875" style="29" customWidth="1"/>
    <col min="12" max="16384" width="9.140625" style="29"/>
  </cols>
  <sheetData>
    <row r="1" spans="1:13" ht="15">
      <c r="A1" s="3" t="s">
        <v>78</v>
      </c>
    </row>
    <row r="2" spans="1:13" ht="15">
      <c r="A2" s="3" t="s">
        <v>79</v>
      </c>
      <c r="B2" s="1" t="s">
        <v>0</v>
      </c>
    </row>
    <row r="3" spans="1:13" ht="15">
      <c r="A3" s="3" t="s">
        <v>80</v>
      </c>
      <c r="B3" s="3" t="s">
        <v>6</v>
      </c>
    </row>
    <row r="5" spans="1:13" ht="15">
      <c r="A5" s="1" t="s">
        <v>12</v>
      </c>
      <c r="C5" s="3" t="s">
        <v>17</v>
      </c>
      <c r="H5" s="29" t="s">
        <v>92</v>
      </c>
      <c r="I5" s="22"/>
    </row>
    <row r="6" spans="1:13" ht="15">
      <c r="A6" s="1" t="s">
        <v>13</v>
      </c>
      <c r="C6" s="3" t="s">
        <v>18</v>
      </c>
      <c r="H6" s="29" t="s">
        <v>91</v>
      </c>
      <c r="I6" s="22"/>
    </row>
    <row r="7" spans="1:13" ht="15">
      <c r="A7" s="1" t="s">
        <v>14</v>
      </c>
      <c r="B7" s="29" t="s">
        <v>85</v>
      </c>
      <c r="C7" s="3" t="s">
        <v>40</v>
      </c>
      <c r="H7" s="29" t="s">
        <v>93</v>
      </c>
      <c r="I7" s="22" t="s">
        <v>99</v>
      </c>
      <c r="J7" s="22">
        <f>J14+K14</f>
        <v>39.920810852170902</v>
      </c>
    </row>
    <row r="8" spans="1:13" ht="15">
      <c r="A8" s="1" t="s">
        <v>15</v>
      </c>
      <c r="B8" s="28">
        <f>C11+D11+I11</f>
        <v>99.112966275492568</v>
      </c>
      <c r="C8" s="3" t="s">
        <v>20</v>
      </c>
      <c r="H8" s="29" t="s">
        <v>94</v>
      </c>
      <c r="I8" s="22"/>
      <c r="J8" s="29" t="s">
        <v>97</v>
      </c>
    </row>
    <row r="10" spans="1:13" ht="15">
      <c r="A10" s="5" t="s">
        <v>81</v>
      </c>
      <c r="B10" s="4" t="s">
        <v>86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  <c r="L10" s="30" t="s">
        <v>96</v>
      </c>
      <c r="M10" s="30" t="s">
        <v>95</v>
      </c>
    </row>
    <row r="11" spans="1:13" ht="15">
      <c r="A11" s="6" t="s">
        <v>87</v>
      </c>
      <c r="B11" s="19">
        <f>TotalSNFHF!B11*100/TotalSNFHF!$B11</f>
        <v>100</v>
      </c>
      <c r="C11" s="19">
        <f>TotalSNFHF!C11*100/TotalSNFHF!$B11</f>
        <v>49.491206694706023</v>
      </c>
      <c r="D11" s="19">
        <f>TotalSNFHF!D11*100/TotalSNFHF!$B11</f>
        <v>29.583252631497437</v>
      </c>
      <c r="E11" s="19">
        <f>TotalSNFHF!E11*100/TotalSNFHF!$B11</f>
        <v>8.5960911474919808</v>
      </c>
      <c r="F11" s="19">
        <f>TotalSNFHF!F11*100/TotalSNFHF!$B11</f>
        <v>3.5709095618290556</v>
      </c>
      <c r="G11" s="19">
        <f>TotalSNFHF!G11*100/TotalSNFHF!$B11</f>
        <v>5.4494250205002839</v>
      </c>
      <c r="H11" s="19">
        <f>TotalSNFHF!H11*100/TotalSNFHF!$B11</f>
        <v>1.7264895896175656</v>
      </c>
      <c r="I11" s="19">
        <f>TotalSNFHF!I11*100/TotalSNFHF!$B11</f>
        <v>20.038506949289122</v>
      </c>
      <c r="J11" s="19">
        <f>TotalSNFHF!J11*100/TotalSNFHF!$B11</f>
        <v>10.240432325257542</v>
      </c>
      <c r="K11" s="19">
        <f>TotalSNFHF!K11*100/TotalSNFHF!$B11</f>
        <v>6.9519019908448128</v>
      </c>
      <c r="L11" s="22">
        <f>I11+C11+D11</f>
        <v>99.112966275492568</v>
      </c>
    </row>
    <row r="12" spans="1:13" ht="15">
      <c r="A12" s="6" t="s">
        <v>47</v>
      </c>
      <c r="B12" s="19">
        <f>TotalSNFHF!B12*100/TotalSNFHF!$B12</f>
        <v>100</v>
      </c>
      <c r="C12" s="19">
        <f>TotalSNFHF!C12*100/TotalSNFHF!$B12</f>
        <v>29.647768801692632</v>
      </c>
      <c r="D12" s="19">
        <f>TotalSNFHF!D12*100/TotalSNFHF!$B12</f>
        <v>48.625697249471038</v>
      </c>
      <c r="E12" s="19">
        <f>TotalSNFHF!E12*100/TotalSNFHF!$B12</f>
        <v>6.0413060203885358</v>
      </c>
      <c r="F12" s="19" t="e">
        <f>TotalSNFHF!F12*100/TotalSNFHF!$B12</f>
        <v>#VALUE!</v>
      </c>
      <c r="G12" s="19" t="e">
        <f>TotalSNFHF!G12*100/TotalSNFHF!$B12</f>
        <v>#VALUE!</v>
      </c>
      <c r="H12" s="19">
        <f>TotalSNFHF!H12*100/TotalSNFHF!$B12</f>
        <v>14.577322562031156</v>
      </c>
      <c r="I12" s="19">
        <f>TotalSNFHF!I12*100/TotalSNFHF!$B12</f>
        <v>1.973216003077515</v>
      </c>
      <c r="J12" s="19">
        <f>TotalSNFHF!J12*100/TotalSNFHF!$B12</f>
        <v>1.2343044586313343</v>
      </c>
      <c r="K12" s="19">
        <f>TotalSNFHF!K12*100/TotalSNFHF!$B12</f>
        <v>0.47512762558217275</v>
      </c>
      <c r="L12" s="22">
        <f t="shared" ref="L12:L30" si="0">I12+C12+D12</f>
        <v>80.246682054241177</v>
      </c>
    </row>
    <row r="13" spans="1:13" ht="15">
      <c r="A13" s="6" t="s">
        <v>48</v>
      </c>
      <c r="B13" s="19">
        <f>TotalSNFHF!B13*100/TotalSNFHF!$B13</f>
        <v>100</v>
      </c>
      <c r="C13" s="31">
        <f>TotalSNFHF!C13*100/TotalSNFHF!$B13</f>
        <v>68.367627680678851</v>
      </c>
      <c r="D13" s="19">
        <f>TotalSNFHF!D13*100/TotalSNFHF!$B13</f>
        <v>17.01685032604971</v>
      </c>
      <c r="E13" s="19">
        <f>TotalSNFHF!E13*100/TotalSNFHF!$B13</f>
        <v>1.8776215506547544</v>
      </c>
      <c r="F13" s="19" t="e">
        <f>TotalSNFHF!F13*100/TotalSNFHF!$B13</f>
        <v>#VALUE!</v>
      </c>
      <c r="G13" s="19" t="e">
        <f>TotalSNFHF!G13*100/TotalSNFHF!$B13</f>
        <v>#VALUE!</v>
      </c>
      <c r="H13" s="19" t="e">
        <f>TotalSNFHF!H13*100/TotalSNFHF!$B13</f>
        <v>#VALUE!</v>
      </c>
      <c r="I13" s="19">
        <f>TotalSNFHF!I13*100/TotalSNFHF!$B13</f>
        <v>12.7861683488032</v>
      </c>
      <c r="J13" s="19">
        <f>TotalSNFHF!J13*100/TotalSNFHF!$B13</f>
        <v>1.5079169252881033</v>
      </c>
      <c r="K13" s="19">
        <f>TotalSNFHF!K13*100/TotalSNFHF!$B13</f>
        <v>2.4362747483296467</v>
      </c>
      <c r="L13" s="22">
        <f t="shared" si="0"/>
        <v>98.170646355531758</v>
      </c>
    </row>
    <row r="14" spans="1:13" s="25" customFormat="1" ht="15">
      <c r="A14" s="24" t="s">
        <v>49</v>
      </c>
      <c r="B14" s="19">
        <f>TotalSNFHF!B14*100/TotalSNFHF!$B14</f>
        <v>100</v>
      </c>
      <c r="C14" s="19">
        <f>TotalSNFHF!C14*100/TotalSNFHF!$B14</f>
        <v>12.136377159756485</v>
      </c>
      <c r="D14" s="19">
        <f>TotalSNFHF!D14*100/TotalSNFHF!$B14</f>
        <v>43.218249933022207</v>
      </c>
      <c r="E14" s="19">
        <f>TotalSNFHF!E14*100/TotalSNFHF!$B14</f>
        <v>2.8191362602261418</v>
      </c>
      <c r="F14" s="19" t="e">
        <f>TotalSNFHF!F14*100/TotalSNFHF!$B14</f>
        <v>#VALUE!</v>
      </c>
      <c r="G14" s="19" t="e">
        <f>TotalSNFHF!G14*100/TotalSNFHF!$B14</f>
        <v>#VALUE!</v>
      </c>
      <c r="H14" s="19" t="e">
        <f>TotalSNFHF!H14*100/TotalSNFHF!$B14</f>
        <v>#VALUE!</v>
      </c>
      <c r="I14" s="19">
        <f>TotalSNFHF!I14*100/TotalSNFHF!$B14</f>
        <v>41.951163193442241</v>
      </c>
      <c r="J14" s="19">
        <f>TotalSNFHF!J14*100/TotalSNFHF!$B14</f>
        <v>33.586735365268893</v>
      </c>
      <c r="K14" s="19">
        <f>TotalSNFHF!K14*100/TotalSNFHF!$B14</f>
        <v>6.3340754869020124</v>
      </c>
      <c r="L14" s="22">
        <f t="shared" si="0"/>
        <v>97.30579028622094</v>
      </c>
    </row>
    <row r="15" spans="1:13" ht="15">
      <c r="A15" s="6" t="s">
        <v>50</v>
      </c>
      <c r="B15" s="19" t="e">
        <f>TotalSNFHF!B15*100/TotalSNFHF!$B15</f>
        <v>#VALUE!</v>
      </c>
      <c r="C15" s="19" t="e">
        <f>TotalSNFHF!C15*100/TotalSNFHF!$B15</f>
        <v>#VALUE!</v>
      </c>
      <c r="D15" s="19" t="e">
        <f>TotalSNFHF!D15*100/TotalSNFHF!$B15</f>
        <v>#VALUE!</v>
      </c>
      <c r="E15" s="19" t="e">
        <f>TotalSNFHF!E15*100/TotalSNFHF!$B15</f>
        <v>#VALUE!</v>
      </c>
      <c r="F15" s="19" t="e">
        <f>TotalSNFHF!F15*100/TotalSNFHF!$B15</f>
        <v>#VALUE!</v>
      </c>
      <c r="G15" s="19" t="e">
        <f>TotalSNFHF!G15*100/TotalSNFHF!$B15</f>
        <v>#VALUE!</v>
      </c>
      <c r="H15" s="19" t="e">
        <f>TotalSNFHF!H15*100/TotalSNFHF!$B15</f>
        <v>#VALUE!</v>
      </c>
      <c r="I15" s="19" t="e">
        <f>TotalSNFHF!I15*100/TotalSNFHF!$B15</f>
        <v>#VALUE!</v>
      </c>
      <c r="J15" s="19" t="e">
        <f>TotalSNFHF!J15*100/TotalSNFHF!$B15</f>
        <v>#VALUE!</v>
      </c>
      <c r="K15" s="19" t="e">
        <f>TotalSNFHF!K15*100/TotalSNFHF!$B15</f>
        <v>#VALUE!</v>
      </c>
      <c r="L15" s="22" t="e">
        <f t="shared" si="0"/>
        <v>#VALUE!</v>
      </c>
    </row>
    <row r="16" spans="1:13" ht="15">
      <c r="A16" s="6" t="s">
        <v>51</v>
      </c>
      <c r="B16" s="19" t="e">
        <f>TotalSNFHF!B16*100/TotalSNFHF!$B16</f>
        <v>#VALUE!</v>
      </c>
      <c r="C16" s="19" t="e">
        <f>TotalSNFHF!C16*100/TotalSNFHF!$B16</f>
        <v>#VALUE!</v>
      </c>
      <c r="D16" s="19" t="e">
        <f>TotalSNFHF!D16*100/TotalSNFHF!$B16</f>
        <v>#VALUE!</v>
      </c>
      <c r="E16" s="19" t="e">
        <f>TotalSNFHF!E16*100/TotalSNFHF!$B16</f>
        <v>#VALUE!</v>
      </c>
      <c r="F16" s="19" t="e">
        <f>TotalSNFHF!F16*100/TotalSNFHF!$B16</f>
        <v>#VALUE!</v>
      </c>
      <c r="G16" s="19" t="e">
        <f>TotalSNFHF!G16*100/TotalSNFHF!$B16</f>
        <v>#VALUE!</v>
      </c>
      <c r="H16" s="19" t="e">
        <f>TotalSNFHF!H16*100/TotalSNFHF!$B16</f>
        <v>#VALUE!</v>
      </c>
      <c r="I16" s="19" t="e">
        <f>TotalSNFHF!I16*100/TotalSNFHF!$B16</f>
        <v>#VALUE!</v>
      </c>
      <c r="J16" s="19" t="e">
        <f>TotalSNFHF!J16*100/TotalSNFHF!$B16</f>
        <v>#VALUE!</v>
      </c>
      <c r="K16" s="19" t="e">
        <f>TotalSNFHF!K16*100/TotalSNFHF!$B16</f>
        <v>#VALUE!</v>
      </c>
      <c r="L16" s="22" t="e">
        <f t="shared" si="0"/>
        <v>#VALUE!</v>
      </c>
    </row>
    <row r="17" spans="1:12" ht="15">
      <c r="A17" s="6" t="s">
        <v>52</v>
      </c>
      <c r="B17" s="19">
        <f>TotalSNFHF!B17*100/TotalSNFHF!$B17</f>
        <v>100</v>
      </c>
      <c r="C17" s="31">
        <f>TotalSNFHF!C17*100/TotalSNFHF!$B17</f>
        <v>50.943270567027923</v>
      </c>
      <c r="D17" s="19">
        <f>TotalSNFHF!D17*100/TotalSNFHF!$B17</f>
        <v>34.217626365104245</v>
      </c>
      <c r="E17" s="19">
        <f>TotalSNFHF!E17*100/TotalSNFHF!$B17</f>
        <v>1.5301599423396544</v>
      </c>
      <c r="F17" s="19" t="e">
        <f>TotalSNFHF!F17*100/TotalSNFHF!$B17</f>
        <v>#VALUE!</v>
      </c>
      <c r="G17" s="19" t="e">
        <f>TotalSNFHF!G17*100/TotalSNFHF!$B17</f>
        <v>#VALUE!</v>
      </c>
      <c r="H17" s="19" t="e">
        <f>TotalSNFHF!H17*100/TotalSNFHF!$B17</f>
        <v>#VALUE!</v>
      </c>
      <c r="I17" s="19">
        <f>TotalSNFHF!I17*100/TotalSNFHF!$B17</f>
        <v>9.8870620899507298</v>
      </c>
      <c r="J17" s="19">
        <f>TotalSNFHF!J17*100/TotalSNFHF!$B17</f>
        <v>1.1162332140678966</v>
      </c>
      <c r="K17" s="19">
        <f>TotalSNFHF!K17*100/TotalSNFHF!$B17</f>
        <v>7.4458099844392365</v>
      </c>
      <c r="L17" s="22">
        <f t="shared" si="0"/>
        <v>95.047959022082892</v>
      </c>
    </row>
    <row r="18" spans="1:12" ht="15">
      <c r="A18" s="6" t="s">
        <v>53</v>
      </c>
      <c r="B18" s="19">
        <f>TotalSNFHF!B18*100/TotalSNFHF!$B18</f>
        <v>100</v>
      </c>
      <c r="C18" s="31">
        <f>TotalSNFHF!C18*100/TotalSNFHF!$B18</f>
        <v>49.814928729000506</v>
      </c>
      <c r="D18" s="19">
        <f>TotalSNFHF!D18*100/TotalSNFHF!$B18</f>
        <v>41.588006957407089</v>
      </c>
      <c r="E18" s="19">
        <f>TotalSNFHF!E18*100/TotalSNFHF!$B18</f>
        <v>6.6320740709316119</v>
      </c>
      <c r="F18" s="19" t="e">
        <f>TotalSNFHF!F18*100/TotalSNFHF!$B18</f>
        <v>#VALUE!</v>
      </c>
      <c r="G18" s="19" t="e">
        <f>TotalSNFHF!G18*100/TotalSNFHF!$B18</f>
        <v>#VALUE!</v>
      </c>
      <c r="H18" s="19" t="e">
        <f>TotalSNFHF!H18*100/TotalSNFHF!$B18</f>
        <v>#VALUE!</v>
      </c>
      <c r="I18" s="19">
        <f>TotalSNFHF!I18*100/TotalSNFHF!$B18</f>
        <v>6.1866303241133549</v>
      </c>
      <c r="J18" s="19">
        <f>TotalSNFHF!J18*100/TotalSNFHF!$B18</f>
        <v>0.78835080114042289</v>
      </c>
      <c r="K18" s="19">
        <f>TotalSNFHF!K18*100/TotalSNFHF!$B18</f>
        <v>4.5212761203531722</v>
      </c>
      <c r="L18" s="22">
        <f t="shared" si="0"/>
        <v>97.58956601052094</v>
      </c>
    </row>
    <row r="19" spans="1:12" ht="15">
      <c r="A19" s="6" t="s">
        <v>54</v>
      </c>
      <c r="B19" s="19">
        <f>TotalSNFHF!B19*100/TotalSNFHF!$B19</f>
        <v>100</v>
      </c>
      <c r="C19" s="19">
        <f>TotalSNFHF!C19*100/TotalSNFHF!$B19</f>
        <v>68.011930795101961</v>
      </c>
      <c r="D19" s="19">
        <f>TotalSNFHF!D19*100/TotalSNFHF!$B19</f>
        <v>26.065217488920123</v>
      </c>
      <c r="E19" s="19">
        <f>TotalSNFHF!E19*100/TotalSNFHF!$B19</f>
        <v>9.0231970220160669</v>
      </c>
      <c r="F19" s="19" t="e">
        <f>TotalSNFHF!F19*100/TotalSNFHF!$B19</f>
        <v>#VALUE!</v>
      </c>
      <c r="G19" s="19" t="e">
        <f>TotalSNFHF!G19*100/TotalSNFHF!$B19</f>
        <v>#VALUE!</v>
      </c>
      <c r="H19" s="19" t="e">
        <f>TotalSNFHF!H19*100/TotalSNFHF!$B19</f>
        <v>#VALUE!</v>
      </c>
      <c r="I19" s="19">
        <f>TotalSNFHF!I19*100/TotalSNFHF!$B19</f>
        <v>4.5831630751545793</v>
      </c>
      <c r="J19" s="19">
        <f>TotalSNFHF!J19*100/TotalSNFHF!$B19</f>
        <v>1.0492345795066729</v>
      </c>
      <c r="K19" s="19">
        <f>TotalSNFHF!K19*100/TotalSNFHF!$B19</f>
        <v>2.0860865680962495</v>
      </c>
      <c r="L19" s="22">
        <f t="shared" si="0"/>
        <v>98.66031135917666</v>
      </c>
    </row>
    <row r="20" spans="1:12" ht="15">
      <c r="A20" s="6" t="s">
        <v>55</v>
      </c>
      <c r="B20" s="19">
        <f>TotalSNFHF!B20*100/TotalSNFHF!$B20</f>
        <v>100</v>
      </c>
      <c r="C20" s="19">
        <f>TotalSNFHF!C20*100/TotalSNFHF!$B20</f>
        <v>38.977501965692788</v>
      </c>
      <c r="D20" s="19">
        <f>TotalSNFHF!D20*100/TotalSNFHF!$B20</f>
        <v>46.145271734744995</v>
      </c>
      <c r="E20" s="19">
        <f>TotalSNFHF!E20*100/TotalSNFHF!$B20</f>
        <v>22.682987702926109</v>
      </c>
      <c r="F20" s="19" t="e">
        <f>TotalSNFHF!F20*100/TotalSNFHF!$B20</f>
        <v>#VALUE!</v>
      </c>
      <c r="G20" s="19" t="e">
        <f>TotalSNFHF!G20*100/TotalSNFHF!$B20</f>
        <v>#VALUE!</v>
      </c>
      <c r="H20" s="19" t="e">
        <f>TotalSNFHF!H20*100/TotalSNFHF!$B20</f>
        <v>#VALUE!</v>
      </c>
      <c r="I20" s="19">
        <f>TotalSNFHF!I20*100/TotalSNFHF!$B20</f>
        <v>13.999410761300155</v>
      </c>
      <c r="J20" s="19">
        <f>TotalSNFHF!J20*100/TotalSNFHF!$B20</f>
        <v>2.3279067914575227</v>
      </c>
      <c r="K20" s="19">
        <f>TotalSNFHF!K20*100/TotalSNFHF!$B20</f>
        <v>8.7012000821569586</v>
      </c>
      <c r="L20" s="22">
        <f t="shared" si="0"/>
        <v>99.12218446173793</v>
      </c>
    </row>
    <row r="21" spans="1:12" ht="15">
      <c r="A21" s="6" t="s">
        <v>56</v>
      </c>
      <c r="B21" s="19">
        <f>TotalSNFHF!B21*100/TotalSNFHF!$B21</f>
        <v>100</v>
      </c>
      <c r="C21" s="19">
        <f>TotalSNFHF!C21*100/TotalSNFHF!$B21</f>
        <v>29.334413980971124</v>
      </c>
      <c r="D21" s="19">
        <f>TotalSNFHF!D21*100/TotalSNFHF!$B21</f>
        <v>47.365782917213231</v>
      </c>
      <c r="E21" s="19">
        <f>TotalSNFHF!E21*100/TotalSNFHF!$B21</f>
        <v>16.352795760365769</v>
      </c>
      <c r="F21" s="19" t="e">
        <f>TotalSNFHF!F21*100/TotalSNFHF!$B21</f>
        <v>#VALUE!</v>
      </c>
      <c r="G21" s="19" t="e">
        <f>TotalSNFHF!G21*100/TotalSNFHF!$B21</f>
        <v>#VALUE!</v>
      </c>
      <c r="H21" s="19" t="e">
        <f>TotalSNFHF!H21*100/TotalSNFHF!$B21</f>
        <v>#VALUE!</v>
      </c>
      <c r="I21" s="19">
        <f>TotalSNFHF!I21*100/TotalSNFHF!$B21</f>
        <v>22.985486028352224</v>
      </c>
      <c r="J21" s="19">
        <f>TotalSNFHF!J21*100/TotalSNFHF!$B21</f>
        <v>5.0011642234796758</v>
      </c>
      <c r="K21" s="19">
        <f>TotalSNFHF!K21*100/TotalSNFHF!$B21</f>
        <v>13.059908478175654</v>
      </c>
      <c r="L21" s="22">
        <f t="shared" si="0"/>
        <v>99.685682926536572</v>
      </c>
    </row>
    <row r="22" spans="1:12" ht="15">
      <c r="A22" s="6" t="s">
        <v>57</v>
      </c>
      <c r="B22" s="19">
        <f>TotalSNFHF!B22*100/TotalSNFHF!$B22</f>
        <v>100</v>
      </c>
      <c r="C22" s="19">
        <f>TotalSNFHF!C22*100/TotalSNFHF!$B22</f>
        <v>45.35568992010738</v>
      </c>
      <c r="D22" s="19">
        <f>TotalSNFHF!D22*100/TotalSNFHF!$B22</f>
        <v>45.866793639205653</v>
      </c>
      <c r="E22" s="19">
        <f>TotalSNFHF!E22*100/TotalSNFHF!$B22</f>
        <v>30.692569457118807</v>
      </c>
      <c r="F22" s="19" t="e">
        <f>TotalSNFHF!F22*100/TotalSNFHF!$B22</f>
        <v>#VALUE!</v>
      </c>
      <c r="G22" s="19" t="e">
        <f>TotalSNFHF!G22*100/TotalSNFHF!$B22</f>
        <v>#VALUE!</v>
      </c>
      <c r="H22" s="19" t="e">
        <f>TotalSNFHF!H22*100/TotalSNFHF!$B22</f>
        <v>#VALUE!</v>
      </c>
      <c r="I22" s="19">
        <f>TotalSNFHF!I22*100/TotalSNFHF!$B22</f>
        <v>7.9518760339823276</v>
      </c>
      <c r="J22" s="19">
        <f>TotalSNFHF!J22*100/TotalSNFHF!$B22</f>
        <v>0.47944948421497335</v>
      </c>
      <c r="K22" s="19">
        <f>TotalSNFHF!K22*100/TotalSNFHF!$B22</f>
        <v>5.8614374618917129</v>
      </c>
      <c r="L22" s="22">
        <f t="shared" si="0"/>
        <v>99.174359593295364</v>
      </c>
    </row>
    <row r="23" spans="1:12" s="25" customFormat="1" ht="15">
      <c r="A23" s="24" t="s">
        <v>58</v>
      </c>
      <c r="B23" s="31">
        <f>TotalSNFHF!B23*100/TotalSNFHF!$B23</f>
        <v>100</v>
      </c>
      <c r="C23" s="31">
        <f>TotalSNFHF!C23*100/TotalSNFHF!$B23</f>
        <v>46.981725281002483</v>
      </c>
      <c r="D23" s="31">
        <f>TotalSNFHF!D23*100/TotalSNFHF!$B23</f>
        <v>41.900516801676787</v>
      </c>
      <c r="E23" s="31">
        <f>TotalSNFHF!E23*100/TotalSNFHF!$B23</f>
        <v>4.5752016156236923</v>
      </c>
      <c r="F23" s="31" t="e">
        <f>TotalSNFHF!F23*100/TotalSNFHF!$B23</f>
        <v>#VALUE!</v>
      </c>
      <c r="G23" s="31" t="e">
        <f>TotalSNFHF!G23*100/TotalSNFHF!$B23</f>
        <v>#VALUE!</v>
      </c>
      <c r="H23" s="31" t="e">
        <f>TotalSNFHF!H23*100/TotalSNFHF!$B23</f>
        <v>#VALUE!</v>
      </c>
      <c r="I23" s="31">
        <f>TotalSNFHF!I23*100/TotalSNFHF!$B23</f>
        <v>7.1758520031125039</v>
      </c>
      <c r="J23" s="31">
        <f>TotalSNFHF!J23*100/TotalSNFHF!$B23</f>
        <v>0.5997832924821801</v>
      </c>
      <c r="K23" s="31">
        <f>TotalSNFHF!K23*100/TotalSNFHF!$B23</f>
        <v>4.8189046542278078</v>
      </c>
      <c r="L23" s="32">
        <f t="shared" si="0"/>
        <v>96.058094085791765</v>
      </c>
    </row>
    <row r="24" spans="1:12" s="27" customFormat="1" ht="15">
      <c r="A24" s="26" t="s">
        <v>59</v>
      </c>
      <c r="B24" s="19">
        <f>TotalSNFHF!B24*100/TotalSNFHF!$B24</f>
        <v>100</v>
      </c>
      <c r="C24" s="19">
        <f>TotalSNFHF!C24*100/TotalSNFHF!$B24</f>
        <v>10.265086447246821</v>
      </c>
      <c r="D24" s="19">
        <f>TotalSNFHF!D24*100/TotalSNFHF!$B24</f>
        <v>34.820876670784642</v>
      </c>
      <c r="E24" s="19">
        <f>TotalSNFHF!E24*100/TotalSNFHF!$B24</f>
        <v>3.9400302753396028</v>
      </c>
      <c r="F24" s="19" t="e">
        <f>TotalSNFHF!F24*100/TotalSNFHF!$B24</f>
        <v>#VALUE!</v>
      </c>
      <c r="G24" s="19" t="e">
        <f>TotalSNFHF!G24*100/TotalSNFHF!$B24</f>
        <v>#VALUE!</v>
      </c>
      <c r="H24" s="19" t="e">
        <f>TotalSNFHF!H24*100/TotalSNFHF!$B24</f>
        <v>#VALUE!</v>
      </c>
      <c r="I24" s="19">
        <f>TotalSNFHF!I24*100/TotalSNFHF!$B24</f>
        <v>57.759503837152913</v>
      </c>
      <c r="J24" s="19">
        <f>TotalSNFHF!J24*100/TotalSNFHF!$B24</f>
        <v>11.975889970660184</v>
      </c>
      <c r="K24" s="19">
        <f>TotalSNFHF!K24*100/TotalSNFHF!$B24</f>
        <v>29.75226591010076</v>
      </c>
      <c r="L24" s="22">
        <f t="shared" si="0"/>
        <v>102.84546695518438</v>
      </c>
    </row>
    <row r="25" spans="1:12" ht="11.45" customHeight="1">
      <c r="B25" s="19" t="e">
        <f>TotalSNFHF!B25*100/TotalSNFHF!$B25</f>
        <v>#DIV/0!</v>
      </c>
      <c r="C25" s="19" t="e">
        <f>TotalSNFHF!C25*100/TotalSNFHF!$B25</f>
        <v>#DIV/0!</v>
      </c>
      <c r="D25" s="19" t="e">
        <f>TotalSNFHF!D25*100/TotalSNFHF!$B25</f>
        <v>#DIV/0!</v>
      </c>
      <c r="E25" s="19" t="e">
        <f>TotalSNFHF!E25*100/TotalSNFHF!$B25</f>
        <v>#DIV/0!</v>
      </c>
      <c r="F25" s="19" t="e">
        <f>TotalSNFHF!F25*100/TotalSNFHF!$B25</f>
        <v>#DIV/0!</v>
      </c>
      <c r="G25" s="19" t="e">
        <f>TotalSNFHF!G25*100/TotalSNFHF!$B25</f>
        <v>#DIV/0!</v>
      </c>
      <c r="H25" s="19" t="e">
        <f>TotalSNFHF!H25*100/TotalSNFHF!$B25</f>
        <v>#DIV/0!</v>
      </c>
      <c r="I25" s="19" t="e">
        <f>TotalSNFHF!I25*100/TotalSNFHF!$B25</f>
        <v>#DIV/0!</v>
      </c>
      <c r="J25" s="19" t="e">
        <f>TotalSNFHF!J25*100/TotalSNFHF!$B25</f>
        <v>#DIV/0!</v>
      </c>
      <c r="K25" s="19" t="e">
        <f>TotalSNFHF!K25*100/TotalSNFHF!$B25</f>
        <v>#DIV/0!</v>
      </c>
      <c r="L25" s="22" t="e">
        <f t="shared" si="0"/>
        <v>#DIV/0!</v>
      </c>
    </row>
    <row r="26" spans="1:12" ht="11.45" customHeight="1">
      <c r="B26" s="19" t="e">
        <f>TotalSNFHF!B26*100/TotalSNFHF!$B26</f>
        <v>#DIV/0!</v>
      </c>
      <c r="C26" s="19" t="e">
        <f>TotalSNFHF!C26*100/TotalSNFHF!$B26</f>
        <v>#DIV/0!</v>
      </c>
      <c r="D26" s="19" t="e">
        <f>TotalSNFHF!D26*100/TotalSNFHF!$B26</f>
        <v>#DIV/0!</v>
      </c>
      <c r="E26" s="19" t="e">
        <f>TotalSNFHF!E26*100/TotalSNFHF!$B26</f>
        <v>#DIV/0!</v>
      </c>
      <c r="F26" s="19" t="e">
        <f>TotalSNFHF!F26*100/TotalSNFHF!$B26</f>
        <v>#DIV/0!</v>
      </c>
      <c r="G26" s="19" t="e">
        <f>TotalSNFHF!G26*100/TotalSNFHF!$B26</f>
        <v>#DIV/0!</v>
      </c>
      <c r="H26" s="19" t="e">
        <f>TotalSNFHF!H26*100/TotalSNFHF!$B26</f>
        <v>#DIV/0!</v>
      </c>
      <c r="I26" s="19" t="e">
        <f>TotalSNFHF!I26*100/TotalSNFHF!$B26</f>
        <v>#DIV/0!</v>
      </c>
      <c r="J26" s="19" t="e">
        <f>TotalSNFHF!J26*100/TotalSNFHF!$B26</f>
        <v>#DIV/0!</v>
      </c>
      <c r="K26" s="19" t="e">
        <f>TotalSNFHF!K26*100/TotalSNFHF!$B26</f>
        <v>#DIV/0!</v>
      </c>
      <c r="L26" s="22" t="e">
        <f t="shared" si="0"/>
        <v>#DIV/0!</v>
      </c>
    </row>
    <row r="27" spans="1:12" ht="15">
      <c r="A27" s="6" t="s">
        <v>62</v>
      </c>
      <c r="B27" s="19">
        <f>TotalSNFHF!B27*100/TotalSNFHF!$B27</f>
        <v>100.00000000000001</v>
      </c>
      <c r="C27" s="19">
        <f>TotalSNFHF!C27*100/TotalSNFHF!$B27</f>
        <v>18.995227174115168</v>
      </c>
      <c r="D27" s="19">
        <f>TotalSNFHF!D27*100/TotalSNFHF!$B27</f>
        <v>23.724778519299061</v>
      </c>
      <c r="E27" s="19">
        <f>TotalSNFHF!E27*100/TotalSNFHF!$B27</f>
        <v>6.2713646517030863</v>
      </c>
      <c r="F27" s="19" t="e">
        <f>TotalSNFHF!F27*100/TotalSNFHF!$B27</f>
        <v>#VALUE!</v>
      </c>
      <c r="G27" s="19" t="e">
        <f>TotalSNFHF!G27*100/TotalSNFHF!$B27</f>
        <v>#VALUE!</v>
      </c>
      <c r="H27" s="19" t="e">
        <f>TotalSNFHF!H27*100/TotalSNFHF!$B27</f>
        <v>#VALUE!</v>
      </c>
      <c r="I27" s="19">
        <f>TotalSNFHF!I27*100/TotalSNFHF!$B27</f>
        <v>59.735164408814683</v>
      </c>
      <c r="J27" s="19">
        <f>TotalSNFHF!J27*100/TotalSNFHF!$B27</f>
        <v>34.185718338492485</v>
      </c>
      <c r="K27" s="19">
        <f>TotalSNFHF!K27*100/TotalSNFHF!$B27</f>
        <v>21.075017386584502</v>
      </c>
      <c r="L27" s="22">
        <f t="shared" si="0"/>
        <v>102.45517010222892</v>
      </c>
    </row>
    <row r="28" spans="1:12" ht="15">
      <c r="A28" s="6" t="s">
        <v>63</v>
      </c>
      <c r="B28" s="19">
        <f>TotalSNFHF!B28*100/TotalSNFHF!$B28</f>
        <v>100</v>
      </c>
      <c r="C28" s="19">
        <f>TotalSNFHF!C28*100/TotalSNFHF!$B28</f>
        <v>13.776872359717363</v>
      </c>
      <c r="D28" s="19">
        <f>TotalSNFHF!D28*100/TotalSNFHF!$B28</f>
        <v>75.95459050850684</v>
      </c>
      <c r="E28" s="19">
        <f>TotalSNFHF!E28*100/TotalSNFHF!$B28</f>
        <v>55.756748474802905</v>
      </c>
      <c r="F28" s="19" t="e">
        <f>TotalSNFHF!F28*100/TotalSNFHF!$B28</f>
        <v>#VALUE!</v>
      </c>
      <c r="G28" s="19" t="e">
        <f>TotalSNFHF!G28*100/TotalSNFHF!$B28</f>
        <v>#VALUE!</v>
      </c>
      <c r="H28" s="19" t="e">
        <f>TotalSNFHF!H28*100/TotalSNFHF!$B28</f>
        <v>#VALUE!</v>
      </c>
      <c r="I28" s="19">
        <f>TotalSNFHF!I28*100/TotalSNFHF!$B28</f>
        <v>8.1597258104954413</v>
      </c>
      <c r="J28" s="19">
        <f>TotalSNFHF!J28*100/TotalSNFHF!$B28</f>
        <v>2.003379167738442</v>
      </c>
      <c r="K28" s="19">
        <f>TotalSNFHF!K28*100/TotalSNFHF!$B28</f>
        <v>4.723528773849039</v>
      </c>
      <c r="L28" s="22">
        <f t="shared" si="0"/>
        <v>97.891188678719644</v>
      </c>
    </row>
    <row r="29" spans="1:12" ht="11.45" customHeight="1">
      <c r="B29" s="19" t="e">
        <f>TotalSNFHF!B29*100/TotalSNFHF!$B29</f>
        <v>#DIV/0!</v>
      </c>
      <c r="C29" s="19" t="e">
        <f>TotalSNFHF!C29*100/TotalSNFHF!$B29</f>
        <v>#DIV/0!</v>
      </c>
      <c r="D29" s="19" t="e">
        <f>TotalSNFHF!D29*100/TotalSNFHF!$B29</f>
        <v>#DIV/0!</v>
      </c>
      <c r="E29" s="19" t="e">
        <f>TotalSNFHF!E29*100/TotalSNFHF!$B29</f>
        <v>#DIV/0!</v>
      </c>
      <c r="F29" s="19" t="e">
        <f>TotalSNFHF!F29*100/TotalSNFHF!$B29</f>
        <v>#DIV/0!</v>
      </c>
      <c r="G29" s="19" t="e">
        <f>TotalSNFHF!G29*100/TotalSNFHF!$B29</f>
        <v>#DIV/0!</v>
      </c>
      <c r="H29" s="19" t="e">
        <f>TotalSNFHF!H29*100/TotalSNFHF!$B29</f>
        <v>#DIV/0!</v>
      </c>
      <c r="I29" s="19" t="e">
        <f>TotalSNFHF!I29*100/TotalSNFHF!$B29</f>
        <v>#DIV/0!</v>
      </c>
      <c r="J29" s="19" t="e">
        <f>TotalSNFHF!J29*100/TotalSNFHF!$B29</f>
        <v>#DIV/0!</v>
      </c>
      <c r="K29" s="19" t="e">
        <f>TotalSNFHF!K29*100/TotalSNFHF!$B29</f>
        <v>#DIV/0!</v>
      </c>
      <c r="L29" s="22" t="e">
        <f t="shared" si="0"/>
        <v>#DIV/0!</v>
      </c>
    </row>
    <row r="30" spans="1:12" ht="15">
      <c r="A30" s="6" t="s">
        <v>65</v>
      </c>
      <c r="B30" s="19">
        <f>TotalSNFHF!B30*100/TotalSNFHF!$B30</f>
        <v>100</v>
      </c>
      <c r="C30" s="19">
        <f>TotalSNFHF!C30*100/TotalSNFHF!$B30</f>
        <v>44.889111391781007</v>
      </c>
      <c r="D30" s="19">
        <f>TotalSNFHF!D30*100/TotalSNFHF!$B30</f>
        <v>32.470654607461704</v>
      </c>
      <c r="E30" s="19">
        <f>TotalSNFHF!E30*100/TotalSNFHF!$B30</f>
        <v>6.4744106144044657</v>
      </c>
      <c r="F30" s="19" t="e">
        <f>TotalSNFHF!F30*100/TotalSNFHF!$B30</f>
        <v>#VALUE!</v>
      </c>
      <c r="G30" s="19" t="e">
        <f>TotalSNFHF!G30*100/TotalSNFHF!$B30</f>
        <v>#VALUE!</v>
      </c>
      <c r="H30" s="19" t="e">
        <f>TotalSNFHF!H30*100/TotalSNFHF!$B30</f>
        <v>#VALUE!</v>
      </c>
      <c r="I30" s="19">
        <f>TotalSNFHF!I30*100/TotalSNFHF!$B30</f>
        <v>21.522326386329965</v>
      </c>
      <c r="J30" s="19">
        <f>TotalSNFHF!J30*100/TotalSNFHF!$B30</f>
        <v>4.4362264709391184</v>
      </c>
      <c r="K30" s="19">
        <f>TotalSNFHF!K30*100/TotalSNFHF!$B30</f>
        <v>9.3050890743976904</v>
      </c>
      <c r="L30" s="22">
        <f t="shared" si="0"/>
        <v>98.88209238557269</v>
      </c>
    </row>
    <row r="31" spans="1:12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90</v>
      </c>
      <c r="B33" s="22" t="e">
        <f>B12+B13+B14+B17+B18+B19+B20+B24+B25+B26+B27+B28+B29+B30</f>
        <v>#DIV/0!</v>
      </c>
      <c r="C33" s="22" t="e">
        <f>C12+C13+C14+C17+C18+C19+C20+C24+C25+C26+C27+C28+C29+C30</f>
        <v>#DIV/0!</v>
      </c>
      <c r="D33" s="22" t="e">
        <f t="shared" ref="D33:J33" si="1">D12+D13+D14+D17+D18+D19+D20+D24+D25+D26+D27+D28+D29+D30</f>
        <v>#DIV/0!</v>
      </c>
      <c r="E33" s="22" t="e">
        <f t="shared" si="1"/>
        <v>#DIV/0!</v>
      </c>
      <c r="F33" s="22" t="e">
        <f t="shared" si="1"/>
        <v>#VALUE!</v>
      </c>
      <c r="G33" s="22" t="e">
        <f t="shared" si="1"/>
        <v>#VALUE!</v>
      </c>
      <c r="H33" s="22" t="e">
        <f t="shared" si="1"/>
        <v>#VALUE!</v>
      </c>
      <c r="I33" s="22" t="e">
        <f t="shared" si="1"/>
        <v>#DIV/0!</v>
      </c>
      <c r="J33" s="22" t="e">
        <f t="shared" si="1"/>
        <v>#DIV/0!</v>
      </c>
      <c r="K33" s="22" t="e">
        <f>K12+K13+K14+K17+K18+K19+K20+K24+K25+K26+K27+K28+K29+K30</f>
        <v>#DIV/0!</v>
      </c>
    </row>
    <row r="34" spans="1:11" ht="15">
      <c r="A34" s="1" t="s">
        <v>82</v>
      </c>
      <c r="B34" s="3" t="s">
        <v>84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2:F33"/>
  <sheetViews>
    <sheetView workbookViewId="0">
      <selection activeCell="B2" sqref="B2:D16"/>
    </sheetView>
  </sheetViews>
  <sheetFormatPr baseColWidth="10" defaultRowHeight="15"/>
  <sheetData>
    <row r="2" spans="2:4">
      <c r="C2" s="34" t="s">
        <v>100</v>
      </c>
      <c r="D2" s="34" t="s">
        <v>103</v>
      </c>
    </row>
    <row r="3" spans="2:4">
      <c r="B3" s="34" t="s">
        <v>19</v>
      </c>
      <c r="C3" s="36">
        <f>Belgique!J14/Belgique!$B14</f>
        <v>0.30695846101867141</v>
      </c>
      <c r="D3" s="36">
        <f>Belgique!K14/Belgique!$B14</f>
        <v>7.430219101233794E-2</v>
      </c>
    </row>
    <row r="4" spans="2:4">
      <c r="B4" s="34" t="s">
        <v>101</v>
      </c>
      <c r="C4" s="36">
        <f>Tchéquie!J14/Tchéquie!$B14</f>
        <v>0.16457212538555341</v>
      </c>
      <c r="D4" s="36">
        <f>Tchéquie!K14/Tchéquie!$B14</f>
        <v>6.1961121870740973E-2</v>
      </c>
    </row>
    <row r="5" spans="2:4">
      <c r="B5" s="34" t="s">
        <v>24</v>
      </c>
      <c r="C5" s="36">
        <f>Danemark!J14/Danemark!$B14</f>
        <v>0.32689428692946604</v>
      </c>
      <c r="D5" s="36">
        <f>Danemark!K14/Danemark!$B14</f>
        <v>0.24483411334818619</v>
      </c>
    </row>
    <row r="6" spans="2:4">
      <c r="B6" s="34" t="s">
        <v>26</v>
      </c>
      <c r="C6" s="36">
        <f>Allemagne!J14/Allemagne!$B14</f>
        <v>0.47626094118632473</v>
      </c>
      <c r="D6" s="36">
        <f>Allemagne!K14/Allemagne!$B14</f>
        <v>3.6910362542403638E-2</v>
      </c>
    </row>
    <row r="7" spans="2:4">
      <c r="B7" s="34" t="s">
        <v>28</v>
      </c>
      <c r="C7" s="36">
        <f>Espagne!J14/Espagne!$B14</f>
        <v>0.1518528424118154</v>
      </c>
      <c r="D7" s="36">
        <f>Espagne!K14/Espagne!$B14</f>
        <v>5.5481263558289501E-2</v>
      </c>
    </row>
    <row r="8" spans="2:4">
      <c r="B8" s="34" t="s">
        <v>30</v>
      </c>
      <c r="C8" s="36">
        <f>france!J14/france!$B14</f>
        <v>0.38249132860805307</v>
      </c>
      <c r="D8" s="36">
        <f>france!K14/france!$B14</f>
        <v>0.25195294827326198</v>
      </c>
    </row>
    <row r="9" spans="2:4">
      <c r="B9" s="34" t="s">
        <v>102</v>
      </c>
      <c r="C9" s="36">
        <v>0.33247202722896702</v>
      </c>
      <c r="D9" s="36">
        <v>0.15114329202587223</v>
      </c>
    </row>
    <row r="10" spans="2:4">
      <c r="B10" s="34" t="s">
        <v>32</v>
      </c>
      <c r="C10" s="36">
        <f>Italie!J14/Italie!$B14</f>
        <v>0.19773638111261521</v>
      </c>
      <c r="D10" s="36">
        <f>Italie!K14/Italie!$B14</f>
        <v>8.2713025139143553E-2</v>
      </c>
    </row>
    <row r="11" spans="2:4">
      <c r="B11" s="34" t="s">
        <v>34</v>
      </c>
      <c r="C11" s="36">
        <f>'Pays Bas'!J14/'Pays Bas'!$B14</f>
        <v>0.22286058218428539</v>
      </c>
      <c r="D11" s="36">
        <f>'Pays Bas'!K14/'Pays Bas'!$B14</f>
        <v>0.16431385423506237</v>
      </c>
    </row>
    <row r="12" spans="2:4">
      <c r="B12" s="34" t="s">
        <v>36</v>
      </c>
      <c r="C12" s="36">
        <f>Autriche!J14/Autriche!$B14</f>
        <v>0.36851828008755183</v>
      </c>
      <c r="D12" s="36">
        <f>Autriche!K14/Autriche!$B14</f>
        <v>0.12163213667941132</v>
      </c>
    </row>
    <row r="13" spans="2:4">
      <c r="B13" s="34" t="s">
        <v>104</v>
      </c>
      <c r="C13" s="36">
        <f>Finlande!J14/Finlande!$B14</f>
        <v>0.40511053689348264</v>
      </c>
      <c r="D13" s="36">
        <f>Finlande!K14/Finlande!$B14</f>
        <v>0.12503588860178008</v>
      </c>
    </row>
    <row r="14" spans="2:4">
      <c r="B14" s="34" t="s">
        <v>40</v>
      </c>
      <c r="C14" s="36">
        <f>R.U.!J14/R.U.!$B14</f>
        <v>0.44337436294501043</v>
      </c>
      <c r="D14" s="36">
        <f>R.U.!K14/R.U.!$B14</f>
        <v>0.11588169471211213</v>
      </c>
    </row>
    <row r="15" spans="2:4">
      <c r="B15" s="34" t="s">
        <v>105</v>
      </c>
      <c r="C15" s="36">
        <f>TotalSNF!J14/TotalSNF!$B14</f>
        <v>0.3435178628087453</v>
      </c>
      <c r="D15" s="36">
        <f>TotalSNF!K14/TotalSNF!$B14</f>
        <v>9.4290053249616618E-2</v>
      </c>
    </row>
    <row r="16" spans="2:4">
      <c r="B16" s="34" t="s">
        <v>106</v>
      </c>
      <c r="C16" s="36">
        <f>TotalSNFHF!J14/TotalSNFHF!$B14</f>
        <v>0.33586735365268894</v>
      </c>
      <c r="D16" s="36">
        <f>TotalSNFHF!K14/TotalSNFHF!$B14</f>
        <v>6.3340754869020119E-2</v>
      </c>
    </row>
    <row r="31" spans="6:6" ht="15.75">
      <c r="F31" s="35" t="s">
        <v>107</v>
      </c>
    </row>
    <row r="33" spans="2:2" ht="26.25">
      <c r="B33" s="4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8"/>
  <sheetViews>
    <sheetView showGridLines="0" workbookViewId="0"/>
  </sheetViews>
  <sheetFormatPr baseColWidth="10" defaultColWidth="9.140625" defaultRowHeight="15"/>
  <cols>
    <col min="2" max="5" width="79.7109375" customWidth="1"/>
  </cols>
  <sheetData>
    <row r="1" spans="1:3">
      <c r="A1" s="1" t="s">
        <v>41</v>
      </c>
    </row>
    <row r="2" spans="1:3">
      <c r="B2" s="16" t="s">
        <v>42</v>
      </c>
      <c r="C2" s="16" t="s">
        <v>43</v>
      </c>
    </row>
    <row r="3" spans="1:3">
      <c r="B3" s="17" t="s">
        <v>44</v>
      </c>
      <c r="C3" s="17" t="s">
        <v>44</v>
      </c>
    </row>
    <row r="4" spans="1:3">
      <c r="B4" s="2" t="s">
        <v>12</v>
      </c>
      <c r="C4" s="2" t="s">
        <v>17</v>
      </c>
    </row>
    <row r="5" spans="1:3">
      <c r="B5" s="11" t="s">
        <v>13</v>
      </c>
      <c r="C5" s="11" t="s">
        <v>18</v>
      </c>
    </row>
    <row r="6" spans="1:3">
      <c r="B6" s="2" t="s">
        <v>45</v>
      </c>
      <c r="C6" s="2" t="s">
        <v>46</v>
      </c>
    </row>
    <row r="7" spans="1:3">
      <c r="B7" s="11" t="s">
        <v>45</v>
      </c>
      <c r="C7" s="11" t="s">
        <v>47</v>
      </c>
    </row>
    <row r="8" spans="1:3">
      <c r="B8" s="2" t="s">
        <v>45</v>
      </c>
      <c r="C8" s="2" t="s">
        <v>48</v>
      </c>
    </row>
    <row r="9" spans="1:3">
      <c r="B9" s="11" t="s">
        <v>45</v>
      </c>
      <c r="C9" s="11" t="s">
        <v>49</v>
      </c>
    </row>
    <row r="10" spans="1:3">
      <c r="B10" s="2" t="s">
        <v>45</v>
      </c>
      <c r="C10" s="2" t="s">
        <v>50</v>
      </c>
    </row>
    <row r="11" spans="1:3">
      <c r="B11" s="11" t="s">
        <v>45</v>
      </c>
      <c r="C11" s="11" t="s">
        <v>51</v>
      </c>
    </row>
    <row r="12" spans="1:3">
      <c r="B12" s="2" t="s">
        <v>45</v>
      </c>
      <c r="C12" s="2" t="s">
        <v>52</v>
      </c>
    </row>
    <row r="13" spans="1:3">
      <c r="B13" s="11" t="s">
        <v>45</v>
      </c>
      <c r="C13" s="11" t="s">
        <v>53</v>
      </c>
    </row>
    <row r="14" spans="1:3">
      <c r="B14" s="2" t="s">
        <v>45</v>
      </c>
      <c r="C14" s="2" t="s">
        <v>54</v>
      </c>
    </row>
    <row r="15" spans="1:3">
      <c r="B15" s="11" t="s">
        <v>45</v>
      </c>
      <c r="C15" s="11" t="s">
        <v>55</v>
      </c>
    </row>
    <row r="16" spans="1:3">
      <c r="B16" s="2" t="s">
        <v>45</v>
      </c>
      <c r="C16" s="2" t="s">
        <v>56</v>
      </c>
    </row>
    <row r="17" spans="2:3">
      <c r="B17" s="11" t="s">
        <v>45</v>
      </c>
      <c r="C17" s="11" t="s">
        <v>57</v>
      </c>
    </row>
    <row r="18" spans="2:3">
      <c r="B18" s="2" t="s">
        <v>45</v>
      </c>
      <c r="C18" s="2" t="s">
        <v>58</v>
      </c>
    </row>
    <row r="19" spans="2:3">
      <c r="B19" s="11" t="s">
        <v>45</v>
      </c>
      <c r="C19" s="11" t="s">
        <v>59</v>
      </c>
    </row>
    <row r="20" spans="2:3">
      <c r="B20" s="2" t="s">
        <v>45</v>
      </c>
      <c r="C20" s="2" t="s">
        <v>60</v>
      </c>
    </row>
    <row r="21" spans="2:3">
      <c r="B21" s="11" t="s">
        <v>45</v>
      </c>
      <c r="C21" s="11" t="s">
        <v>61</v>
      </c>
    </row>
    <row r="22" spans="2:3">
      <c r="B22" s="2" t="s">
        <v>45</v>
      </c>
      <c r="C22" s="2" t="s">
        <v>62</v>
      </c>
    </row>
    <row r="23" spans="2:3">
      <c r="B23" s="11" t="s">
        <v>45</v>
      </c>
      <c r="C23" s="11" t="s">
        <v>63</v>
      </c>
    </row>
    <row r="24" spans="2:3">
      <c r="B24" s="2" t="s">
        <v>45</v>
      </c>
      <c r="C24" s="2" t="s">
        <v>64</v>
      </c>
    </row>
    <row r="25" spans="2:3">
      <c r="B25" s="11" t="s">
        <v>45</v>
      </c>
      <c r="C25" s="11" t="s">
        <v>65</v>
      </c>
    </row>
    <row r="26" spans="2:3">
      <c r="B26" s="2" t="s">
        <v>45</v>
      </c>
      <c r="C26" s="2" t="s">
        <v>66</v>
      </c>
    </row>
    <row r="27" spans="2:3">
      <c r="B27" s="11" t="s">
        <v>67</v>
      </c>
      <c r="C27" s="11" t="s">
        <v>68</v>
      </c>
    </row>
    <row r="28" spans="2:3">
      <c r="B28" s="2" t="s">
        <v>67</v>
      </c>
      <c r="C28" s="2" t="s">
        <v>69</v>
      </c>
    </row>
    <row r="29" spans="2:3">
      <c r="B29" s="11" t="s">
        <v>67</v>
      </c>
      <c r="C29" s="11" t="s">
        <v>70</v>
      </c>
    </row>
    <row r="30" spans="2:3">
      <c r="B30" s="2" t="s">
        <v>67</v>
      </c>
      <c r="C30" s="2" t="s">
        <v>71</v>
      </c>
    </row>
    <row r="31" spans="2:3">
      <c r="B31" s="11" t="s">
        <v>67</v>
      </c>
      <c r="C31" s="11" t="s">
        <v>72</v>
      </c>
    </row>
    <row r="32" spans="2:3">
      <c r="B32" s="2" t="s">
        <v>67</v>
      </c>
      <c r="C32" s="2" t="s">
        <v>73</v>
      </c>
    </row>
    <row r="33" spans="2:3">
      <c r="B33" s="11" t="s">
        <v>67</v>
      </c>
      <c r="C33" s="11" t="s">
        <v>74</v>
      </c>
    </row>
    <row r="34" spans="2:3">
      <c r="B34" s="2" t="s">
        <v>67</v>
      </c>
      <c r="C34" s="2" t="s">
        <v>75</v>
      </c>
    </row>
    <row r="35" spans="2:3">
      <c r="B35" s="11" t="s">
        <v>67</v>
      </c>
      <c r="C35" s="11" t="s">
        <v>76</v>
      </c>
    </row>
    <row r="36" spans="2:3">
      <c r="B36" s="2" t="s">
        <v>67</v>
      </c>
      <c r="C36" s="2" t="s">
        <v>77</v>
      </c>
    </row>
    <row r="37" spans="2:3">
      <c r="B37" s="11" t="s">
        <v>14</v>
      </c>
      <c r="C37" s="11" t="s">
        <v>19</v>
      </c>
    </row>
    <row r="38" spans="2:3">
      <c r="B38" s="2" t="s">
        <v>14</v>
      </c>
      <c r="C38" s="2" t="s">
        <v>22</v>
      </c>
    </row>
    <row r="39" spans="2:3">
      <c r="B39" s="11" t="s">
        <v>14</v>
      </c>
      <c r="C39" s="11" t="s">
        <v>24</v>
      </c>
    </row>
    <row r="40" spans="2:3">
      <c r="B40" s="2" t="s">
        <v>14</v>
      </c>
      <c r="C40" s="2" t="s">
        <v>26</v>
      </c>
    </row>
    <row r="41" spans="2:3">
      <c r="B41" s="11" t="s">
        <v>14</v>
      </c>
      <c r="C41" s="11" t="s">
        <v>28</v>
      </c>
    </row>
    <row r="42" spans="2:3">
      <c r="B42" s="2" t="s">
        <v>14</v>
      </c>
      <c r="C42" s="2" t="s">
        <v>30</v>
      </c>
    </row>
    <row r="43" spans="2:3">
      <c r="B43" s="11" t="s">
        <v>14</v>
      </c>
      <c r="C43" s="11" t="s">
        <v>32</v>
      </c>
    </row>
    <row r="44" spans="2:3">
      <c r="B44" s="2" t="s">
        <v>14</v>
      </c>
      <c r="C44" s="2" t="s">
        <v>34</v>
      </c>
    </row>
    <row r="45" spans="2:3">
      <c r="B45" s="11" t="s">
        <v>14</v>
      </c>
      <c r="C45" s="11" t="s">
        <v>36</v>
      </c>
    </row>
    <row r="46" spans="2:3">
      <c r="B46" s="2" t="s">
        <v>14</v>
      </c>
      <c r="C46" s="2" t="s">
        <v>38</v>
      </c>
    </row>
    <row r="47" spans="2:3">
      <c r="B47" s="11" t="s">
        <v>14</v>
      </c>
      <c r="C47" s="11" t="s">
        <v>40</v>
      </c>
    </row>
    <row r="48" spans="2:3">
      <c r="B48" s="2" t="s">
        <v>15</v>
      </c>
      <c r="C48" s="2" t="s">
        <v>20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B2:I20"/>
  <sheetViews>
    <sheetView tabSelected="1" workbookViewId="0">
      <selection activeCell="B23" sqref="B23"/>
    </sheetView>
  </sheetViews>
  <sheetFormatPr baseColWidth="10" defaultRowHeight="15"/>
  <cols>
    <col min="2" max="2" width="31.42578125" customWidth="1"/>
    <col min="3" max="7" width="18.7109375" style="42" customWidth="1"/>
    <col min="8" max="9" width="18.7109375" customWidth="1"/>
  </cols>
  <sheetData>
    <row r="2" spans="2:9" ht="20.100000000000001" customHeight="1">
      <c r="B2" s="69"/>
      <c r="C2" s="45" t="s">
        <v>112</v>
      </c>
      <c r="D2" s="46" t="s">
        <v>181</v>
      </c>
      <c r="E2" s="46" t="s">
        <v>108</v>
      </c>
      <c r="F2" s="71" t="s">
        <v>111</v>
      </c>
      <c r="G2" s="71" t="s">
        <v>114</v>
      </c>
      <c r="H2" s="46" t="s">
        <v>100</v>
      </c>
      <c r="I2" s="47" t="s">
        <v>103</v>
      </c>
    </row>
    <row r="3" spans="2:9" ht="20.100000000000001" customHeight="1">
      <c r="B3" s="70"/>
      <c r="C3" s="48"/>
      <c r="D3" s="49" t="s">
        <v>182</v>
      </c>
      <c r="E3" s="49" t="s">
        <v>109</v>
      </c>
      <c r="F3" s="49" t="s">
        <v>183</v>
      </c>
      <c r="G3" s="49" t="s">
        <v>110</v>
      </c>
      <c r="H3" s="49"/>
      <c r="I3" s="50"/>
    </row>
    <row r="4" spans="2:9" ht="20.100000000000001" customHeight="1">
      <c r="B4" s="51" t="s">
        <v>19</v>
      </c>
      <c r="C4" s="52">
        <f t="shared" ref="C4:C12" si="0">D4+E4+F4+G4</f>
        <v>1.0000008604822659</v>
      </c>
      <c r="D4" s="52">
        <f>Belgique!C11/Belgique!$B11</f>
        <v>0.48006477710497625</v>
      </c>
      <c r="E4" s="52">
        <f>Belgique!D11/Belgique!$B11</f>
        <v>0.32387605957635018</v>
      </c>
      <c r="F4" s="52">
        <f>Belgique!H11/Belgique!$B11</f>
        <v>7.8734127329002819E-4</v>
      </c>
      <c r="G4" s="52">
        <f>Belgique!I11/Belgique!$B11</f>
        <v>0.19527268252764945</v>
      </c>
      <c r="H4" s="52">
        <f>Belgique!J11/Belgique!$B11</f>
        <v>0.12248965054954701</v>
      </c>
      <c r="I4" s="53">
        <f>Belgique!K11/Belgique!$B11</f>
        <v>6.6657258727226262E-2</v>
      </c>
    </row>
    <row r="5" spans="2:9" ht="20.100000000000001" customHeight="1">
      <c r="B5" s="54" t="s">
        <v>101</v>
      </c>
      <c r="C5" s="52">
        <f t="shared" si="0"/>
        <v>0.99999999999999989</v>
      </c>
      <c r="D5" s="52">
        <f>Tchéquie!C11/Tchéquie!$B11</f>
        <v>0.4101162141405606</v>
      </c>
      <c r="E5" s="52">
        <f>Tchéquie!D11/Tchéquie!$B11</f>
        <v>0.39346436694651726</v>
      </c>
      <c r="F5" s="52">
        <f>Tchéquie!H11/Tchéquie!$B11</f>
        <v>2.6642300506154581E-3</v>
      </c>
      <c r="G5" s="52">
        <f>Tchéquie!I11/Tchéquie!$B11</f>
        <v>0.19375518886230661</v>
      </c>
      <c r="H5" s="52">
        <f>Tchéquie!J11/Tchéquie!$B11</f>
        <v>6.8027110628591264E-2</v>
      </c>
      <c r="I5" s="53">
        <f>Tchéquie!K11/Tchéquie!$B11</f>
        <v>0.11557059882131973</v>
      </c>
    </row>
    <row r="6" spans="2:9" ht="20.100000000000001" customHeight="1">
      <c r="B6" s="54" t="s">
        <v>24</v>
      </c>
      <c r="C6" s="52">
        <f t="shared" si="0"/>
        <v>0.99999695799446642</v>
      </c>
      <c r="D6" s="52">
        <f>Danemark!C11/Danemark!$B11</f>
        <v>0.48479681684540982</v>
      </c>
      <c r="E6" s="52">
        <f>Danemark!D11/Danemark!$B11</f>
        <v>0.25398464699807288</v>
      </c>
      <c r="F6" s="52">
        <f>Danemark!H11/Danemark!$B11</f>
        <v>5.779810513475323E-5</v>
      </c>
      <c r="G6" s="52">
        <f>Danemark!I11/Danemark!$B11</f>
        <v>0.26115769604584904</v>
      </c>
      <c r="H6" s="52">
        <f>Danemark!J11/Danemark!$B11</f>
        <v>0.1406973189284231</v>
      </c>
      <c r="I6" s="53">
        <f>Danemark!K11/Danemark!$B11</f>
        <v>0.10537811368278878</v>
      </c>
    </row>
    <row r="7" spans="2:9" ht="20.100000000000001" customHeight="1">
      <c r="B7" s="54" t="s">
        <v>26</v>
      </c>
      <c r="C7" s="52">
        <f t="shared" si="0"/>
        <v>1</v>
      </c>
      <c r="D7" s="52">
        <f>Allemagne!C11/Allemagne!$B11</f>
        <v>0.48961758497550384</v>
      </c>
      <c r="E7" s="52">
        <f>Allemagne!D11/Allemagne!$B11</f>
        <v>0.32494837417375105</v>
      </c>
      <c r="F7" s="52">
        <f>Allemagne!H11/Allemagne!$B11</f>
        <v>1.427876733826265E-4</v>
      </c>
      <c r="G7" s="52">
        <f>Allemagne!I11/Allemagne!$B11</f>
        <v>0.1852912531773625</v>
      </c>
      <c r="H7" s="52">
        <f>Allemagne!J11/Allemagne!$B11</f>
        <v>0.13902400584082408</v>
      </c>
      <c r="I7" s="53">
        <f>Allemagne!K11/Allemagne!$B11</f>
        <v>3.9249098484430082E-2</v>
      </c>
    </row>
    <row r="8" spans="2:9" ht="20.100000000000001" customHeight="1">
      <c r="B8" s="54" t="s">
        <v>28</v>
      </c>
      <c r="C8" s="52">
        <f t="shared" si="0"/>
        <v>1.0000000000000002</v>
      </c>
      <c r="D8" s="52">
        <f>Espagne!C11/Espagne!$B11</f>
        <v>0.51811207926188974</v>
      </c>
      <c r="E8" s="52">
        <f>Espagne!D11/Espagne!$B11</f>
        <v>0.3044865371820667</v>
      </c>
      <c r="F8" s="52">
        <f>Espagne!H11/Espagne!$B11</f>
        <v>1.3154203172720058E-2</v>
      </c>
      <c r="G8" s="52">
        <f>Espagne!I11/Espagne!$B11</f>
        <v>0.16424718038332359</v>
      </c>
      <c r="H8" s="52">
        <f>Espagne!J11/Espagne!$B11</f>
        <v>6.3678848265745366E-2</v>
      </c>
      <c r="I8" s="53">
        <f>Espagne!K11/Espagne!$B11</f>
        <v>8.6756819584612552E-2</v>
      </c>
    </row>
    <row r="9" spans="2:9" ht="20.100000000000001" customHeight="1">
      <c r="B9" s="75" t="s">
        <v>30</v>
      </c>
      <c r="C9" s="73">
        <f t="shared" si="0"/>
        <v>0.99999825264636721</v>
      </c>
      <c r="D9" s="73">
        <f>france!C11/france!$B11</f>
        <v>0.53236448398899872</v>
      </c>
      <c r="E9" s="73">
        <f>france!D11/france!$B11</f>
        <v>0.22203273142825192</v>
      </c>
      <c r="F9" s="73">
        <f>france!H11/france!$B11</f>
        <v>1.7735639374167824E-3</v>
      </c>
      <c r="G9" s="73">
        <f>france!I11/france!$B11</f>
        <v>0.24382747329169971</v>
      </c>
      <c r="H9" s="73">
        <f>france!J11/france!$B11</f>
        <v>9.3247526620932594E-2</v>
      </c>
      <c r="I9" s="74">
        <f>france!K11/france!$B11</f>
        <v>0.14401513907187563</v>
      </c>
    </row>
    <row r="10" spans="2:9" ht="20.100000000000001" customHeight="1">
      <c r="B10" s="75" t="s">
        <v>102</v>
      </c>
      <c r="C10" s="73">
        <f t="shared" si="0"/>
        <v>1</v>
      </c>
      <c r="D10" s="73">
        <f>(france!C11-2500-4000)/(france!B11-31000)</f>
        <v>0.55084482739509399</v>
      </c>
      <c r="E10" s="73">
        <f>(france!D11+4000)/(france!B11-31000)</f>
        <v>0.24213828344670363</v>
      </c>
      <c r="F10" s="73">
        <f>F9</f>
        <v>1.7735639374167824E-3</v>
      </c>
      <c r="G10" s="73">
        <f>1-D10-E10-F10</f>
        <v>0.20524332522078559</v>
      </c>
      <c r="H10" s="73">
        <f>(france!J11-9000)/(france!B11-31000)</f>
        <v>8.1961004555749742E-2</v>
      </c>
      <c r="I10" s="74">
        <f>G10-H10-0.005</f>
        <v>0.11828232066503584</v>
      </c>
    </row>
    <row r="11" spans="2:9" ht="20.100000000000001" customHeight="1">
      <c r="B11" s="54" t="s">
        <v>32</v>
      </c>
      <c r="C11" s="52">
        <f t="shared" si="0"/>
        <v>0.99999969059731419</v>
      </c>
      <c r="D11" s="52">
        <f>Italie!C11/Italie!$B11</f>
        <v>0.44452843008458448</v>
      </c>
      <c r="E11" s="52">
        <f>Italie!D11/Italie!$B11</f>
        <v>0.38125341503214377</v>
      </c>
      <c r="F11" s="52">
        <f>Italie!H11/Italie!$B11</f>
        <v>1.9275787321544264E-3</v>
      </c>
      <c r="G11" s="52">
        <f>Italie!I11/Italie!$B11</f>
        <v>0.17229026674843148</v>
      </c>
      <c r="H11" s="52">
        <f>Italie!J11/Italie!$B11</f>
        <v>8.2785329609775138E-2</v>
      </c>
      <c r="I11" s="53">
        <f>Italie!K11/Italie!$B11</f>
        <v>8.4286860843666864E-2</v>
      </c>
    </row>
    <row r="12" spans="2:9" ht="20.100000000000001" customHeight="1">
      <c r="B12" s="54" t="s">
        <v>34</v>
      </c>
      <c r="C12" s="52">
        <f t="shared" si="0"/>
        <v>0.99999999999999989</v>
      </c>
      <c r="D12" s="52">
        <f>'Pays Bas'!C11/'Pays Bas'!$B11</f>
        <v>0.50076385352529973</v>
      </c>
      <c r="E12" s="52">
        <f>'Pays Bas'!D11/'Pays Bas'!$B11</f>
        <v>0.27982500810147676</v>
      </c>
      <c r="F12" s="52">
        <f>'Pays Bas'!H11/'Pays Bas'!$B11</f>
        <v>8.1593444747928338E-4</v>
      </c>
      <c r="G12" s="52">
        <f>'Pays Bas'!I11/'Pays Bas'!$B11</f>
        <v>0.21859520392574419</v>
      </c>
      <c r="H12" s="52">
        <f>'Pays Bas'!J11/'Pays Bas'!$B11</f>
        <v>7.6634183602610983E-2</v>
      </c>
      <c r="I12" s="53">
        <f>'Pays Bas'!K11/'Pays Bas'!$B11</f>
        <v>0.13979676866811722</v>
      </c>
    </row>
    <row r="13" spans="2:9" ht="20.100000000000001" customHeight="1">
      <c r="B13" s="54" t="s">
        <v>36</v>
      </c>
      <c r="C13" s="52">
        <f>D11+E11+F11+G11</f>
        <v>0.99999969059731419</v>
      </c>
      <c r="D13" s="52">
        <f>Autriche!C11/Autriche!$B11</f>
        <v>0.45792638557626231</v>
      </c>
      <c r="E13" s="52">
        <f>Autriche!D11/Autriche!$B11</f>
        <v>0.31627319400088932</v>
      </c>
      <c r="F13" s="52">
        <f>Autriche!H11/Autriche!$B11</f>
        <v>1.2582366495533007E-3</v>
      </c>
      <c r="G13" s="52">
        <f>Autriche!I11/Autriche!$B11</f>
        <v>0.22454218377329507</v>
      </c>
      <c r="H13" s="52">
        <f>Autriche!J11/Autriche!$B11</f>
        <v>0.11238125075797388</v>
      </c>
      <c r="I13" s="53">
        <f>Autriche!K11/Autriche!$B11</f>
        <v>0.10867324251121802</v>
      </c>
    </row>
    <row r="14" spans="2:9" ht="20.100000000000001" customHeight="1">
      <c r="B14" s="54" t="s">
        <v>104</v>
      </c>
      <c r="C14" s="52">
        <f>D11+E11+F11+G11</f>
        <v>0.99999969059731419</v>
      </c>
      <c r="D14" s="52">
        <f>Finlande!C11/Finlande!$B11</f>
        <v>0.60515494584332186</v>
      </c>
      <c r="E14" s="52">
        <f>Finlande!D11/Finlande!$B11</f>
        <v>0.21223468477138707</v>
      </c>
      <c r="F14" s="52">
        <f>Finlande!H11/Finlande!$B11</f>
        <v>6.2993228227965499E-4</v>
      </c>
      <c r="G14" s="52">
        <f>Finlande!I11/Finlande!$B11</f>
        <v>0.18198043710301143</v>
      </c>
      <c r="H14" s="52">
        <f>Finlande!J11/Finlande!$B11</f>
        <v>0.10582862342298203</v>
      </c>
      <c r="I14" s="53">
        <f>Finlande!K11/Finlande!$B11</f>
        <v>6.6387863304694747E-2</v>
      </c>
    </row>
    <row r="15" spans="2:9" ht="20.100000000000001" customHeight="1">
      <c r="B15" s="54" t="s">
        <v>40</v>
      </c>
      <c r="C15" s="52">
        <f t="shared" ref="C15:C17" si="1">D12+E12+F12+G12</f>
        <v>0.99999999999999989</v>
      </c>
      <c r="D15" s="52">
        <f>R.U.!C11/R.U.!$B11</f>
        <v>0.58335530669985525</v>
      </c>
      <c r="E15" s="52">
        <f>R.U.!D11/R.U.!$B11</f>
        <v>0.20309411368668262</v>
      </c>
      <c r="F15" s="52">
        <f>R.U.!H11/R.U.!$B11</f>
        <v>3.6524129832712364E-3</v>
      </c>
      <c r="G15" s="52">
        <f>R.U.!I11/R.U.!$B11</f>
        <v>0.2135505796134621</v>
      </c>
      <c r="H15" s="52">
        <f>R.U.!J11/R.U.!$B11</f>
        <v>9.2437558284354696E-2</v>
      </c>
      <c r="I15" s="53">
        <f>R.U.!K11/R.U.!$B11</f>
        <v>0.10234820578673003</v>
      </c>
    </row>
    <row r="16" spans="2:9" ht="20.100000000000001" customHeight="1">
      <c r="B16" s="55" t="s">
        <v>105</v>
      </c>
      <c r="C16" s="56">
        <f t="shared" si="1"/>
        <v>1</v>
      </c>
      <c r="D16" s="56">
        <f>TotalSNF!C11/TotalSNF!$B11</f>
        <v>0.50291792216137621</v>
      </c>
      <c r="E16" s="56">
        <f>TotalSNF!D11/TotalSNF!$B11</f>
        <v>0.28005702984841208</v>
      </c>
      <c r="F16" s="56">
        <f>TotalSNF!H11/TotalSNF!$B11</f>
        <v>1.3953457795936276E-2</v>
      </c>
      <c r="G16" s="56">
        <f>TotalSNF!I11/TotalSNF!$B11</f>
        <v>0.20967134852224359</v>
      </c>
      <c r="H16" s="56">
        <f>TotalSNF!J11/TotalSNF!$B11</f>
        <v>0.10044695991397487</v>
      </c>
      <c r="I16" s="57">
        <f>TotalSNF!K11/TotalSNF!$B11</f>
        <v>8.544336314597506E-2</v>
      </c>
    </row>
    <row r="17" spans="2:9" ht="20.100000000000001" customHeight="1">
      <c r="B17" s="58" t="s">
        <v>106</v>
      </c>
      <c r="C17" s="59">
        <f t="shared" si="1"/>
        <v>1</v>
      </c>
      <c r="D17" s="59">
        <f>TotalSNFHF!C11/TotalSNFHF!$B11</f>
        <v>0.49491206694706025</v>
      </c>
      <c r="E17" s="59">
        <f>TotalSNFHF!D11/TotalSNFHF!$B11</f>
        <v>0.29583252631497436</v>
      </c>
      <c r="F17" s="59">
        <f>TotalSNFHF!H11/TotalSNFHF!$B11</f>
        <v>1.7264895896175653E-2</v>
      </c>
      <c r="G17" s="59">
        <f>TotalSNFHF!I11/TotalSNFHF!$B11</f>
        <v>0.20038506949289123</v>
      </c>
      <c r="H17" s="59">
        <f>TotalSNFHF!J11/TotalSNFHF!$B11</f>
        <v>0.10240432325257542</v>
      </c>
      <c r="I17" s="60">
        <f>TotalSNFHF!K11/TotalSNFHF!$B11</f>
        <v>6.9519019908448124E-2</v>
      </c>
    </row>
    <row r="18" spans="2:9" ht="20.100000000000001" customHeight="1">
      <c r="B18" s="65" t="s">
        <v>186</v>
      </c>
      <c r="C18" s="66">
        <v>1</v>
      </c>
      <c r="D18" s="67">
        <f>('États-Unis'!C48+'États-Unis'!C49+'États-Unis'!C29+'États-Unis'!C47+'États-Unis'!C52+'États-Unis'!C44)/'États-Unis'!C68</f>
        <v>0.37613110026982038</v>
      </c>
      <c r="E18" s="67">
        <f>SUM('États-Unis'!C6:C24)/'États-Unis'!C68</f>
        <v>0.34943399836134131</v>
      </c>
      <c r="F18" s="72">
        <f>C18-D18-E18-G18</f>
        <v>0</v>
      </c>
      <c r="G18" s="67">
        <f>(SUM('États-Unis'!C39:C42)+'États-Unis'!C50+'États-Unis'!C61)/'États-Unis'!C68</f>
        <v>0.27443490136883825</v>
      </c>
      <c r="H18" s="67">
        <f>'États-Unis'!C50/'États-Unis'!C68</f>
        <v>0.14210232967009989</v>
      </c>
      <c r="I18" s="68">
        <f>(SUM('États-Unis'!C39:C42)-'États-Unis'!C41)/'États-Unis'!C68</f>
        <v>0.12944083731417391</v>
      </c>
    </row>
    <row r="19" spans="2:9" ht="15.75">
      <c r="B19" s="76" t="s">
        <v>185</v>
      </c>
    </row>
    <row r="20" spans="2:9" ht="15.75">
      <c r="B20" s="77" t="s">
        <v>184</v>
      </c>
      <c r="D20" s="41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B1:C68"/>
  <sheetViews>
    <sheetView topLeftCell="A34" workbookViewId="0">
      <selection activeCell="G48" sqref="G48"/>
    </sheetView>
  </sheetViews>
  <sheetFormatPr baseColWidth="10" defaultRowHeight="15"/>
  <cols>
    <col min="2" max="2" width="43.42578125" customWidth="1"/>
  </cols>
  <sheetData>
    <row r="1" spans="2:3">
      <c r="B1" s="43" t="s">
        <v>180</v>
      </c>
    </row>
    <row r="2" spans="2:3">
      <c r="B2" s="43"/>
      <c r="C2" s="43" t="s">
        <v>115</v>
      </c>
    </row>
    <row r="3" spans="2:3">
      <c r="B3" s="63" t="s">
        <v>116</v>
      </c>
      <c r="C3" s="63">
        <v>0</v>
      </c>
    </row>
    <row r="4" spans="2:3">
      <c r="B4" s="63" t="s">
        <v>117</v>
      </c>
      <c r="C4" s="63">
        <v>0</v>
      </c>
    </row>
    <row r="5" spans="2:3">
      <c r="B5" s="63" t="s">
        <v>118</v>
      </c>
      <c r="C5" s="63">
        <v>0</v>
      </c>
    </row>
    <row r="6" spans="2:3">
      <c r="B6" s="63" t="s">
        <v>119</v>
      </c>
      <c r="C6" s="63">
        <v>130377.32</v>
      </c>
    </row>
    <row r="7" spans="2:3">
      <c r="B7" s="63" t="s">
        <v>120</v>
      </c>
      <c r="C7" s="63">
        <v>0</v>
      </c>
    </row>
    <row r="8" spans="2:3">
      <c r="B8" s="63" t="s">
        <v>121</v>
      </c>
      <c r="C8" s="63">
        <v>4788.99</v>
      </c>
    </row>
    <row r="9" spans="2:3">
      <c r="B9" s="63" t="s">
        <v>122</v>
      </c>
      <c r="C9" s="63">
        <v>11784.04</v>
      </c>
    </row>
    <row r="10" spans="2:3">
      <c r="B10" s="63" t="s">
        <v>123</v>
      </c>
      <c r="C10" s="63">
        <v>0</v>
      </c>
    </row>
    <row r="11" spans="2:3">
      <c r="B11" s="63" t="s">
        <v>124</v>
      </c>
      <c r="C11" s="63">
        <v>0</v>
      </c>
    </row>
    <row r="12" spans="2:3">
      <c r="B12" s="63" t="s">
        <v>125</v>
      </c>
      <c r="C12" s="63">
        <v>0</v>
      </c>
    </row>
    <row r="13" spans="2:3">
      <c r="B13" s="63" t="s">
        <v>126</v>
      </c>
      <c r="C13" s="63">
        <v>2658.11</v>
      </c>
    </row>
    <row r="14" spans="2:3">
      <c r="B14" s="63" t="s">
        <v>127</v>
      </c>
      <c r="C14" s="63">
        <v>0</v>
      </c>
    </row>
    <row r="15" spans="2:3">
      <c r="B15" s="63" t="s">
        <v>128</v>
      </c>
      <c r="C15" s="63">
        <v>591.34</v>
      </c>
    </row>
    <row r="16" spans="2:3">
      <c r="B16" s="63" t="s">
        <v>129</v>
      </c>
      <c r="C16" s="63">
        <v>0</v>
      </c>
    </row>
    <row r="17" spans="2:3">
      <c r="B17" s="63" t="s">
        <v>130</v>
      </c>
      <c r="C17" s="63">
        <v>4465.8</v>
      </c>
    </row>
    <row r="18" spans="2:3">
      <c r="B18" s="63" t="s">
        <v>131</v>
      </c>
      <c r="C18" s="63">
        <v>34966</v>
      </c>
    </row>
    <row r="19" spans="2:3">
      <c r="B19" s="63" t="s">
        <v>132</v>
      </c>
      <c r="C19" s="63">
        <v>319105.96000000002</v>
      </c>
    </row>
    <row r="20" spans="2:3">
      <c r="B20" s="63" t="s">
        <v>133</v>
      </c>
      <c r="C20" s="63">
        <v>53107.98</v>
      </c>
    </row>
    <row r="21" spans="2:3">
      <c r="B21" s="63" t="s">
        <v>134</v>
      </c>
      <c r="C21" s="63">
        <v>338289.26</v>
      </c>
    </row>
    <row r="22" spans="2:3">
      <c r="B22" s="63" t="s">
        <v>135</v>
      </c>
      <c r="C22" s="63">
        <v>408419.02</v>
      </c>
    </row>
    <row r="23" spans="2:3">
      <c r="B23" s="63" t="s">
        <v>136</v>
      </c>
      <c r="C23" s="63">
        <v>116528.68</v>
      </c>
    </row>
    <row r="24" spans="2:3">
      <c r="B24" s="63" t="s">
        <v>137</v>
      </c>
      <c r="C24" s="63">
        <v>109821.65</v>
      </c>
    </row>
    <row r="25" spans="2:3">
      <c r="B25" s="63" t="s">
        <v>138</v>
      </c>
      <c r="C25" s="63">
        <v>0</v>
      </c>
    </row>
    <row r="26" spans="2:3">
      <c r="B26" s="63" t="s">
        <v>139</v>
      </c>
      <c r="C26" s="63">
        <v>0</v>
      </c>
    </row>
    <row r="27" spans="2:3">
      <c r="B27" s="63" t="s">
        <v>140</v>
      </c>
      <c r="C27" s="63">
        <v>0</v>
      </c>
    </row>
    <row r="28" spans="2:3">
      <c r="B28" s="63" t="s">
        <v>141</v>
      </c>
      <c r="C28" s="63">
        <v>0</v>
      </c>
    </row>
    <row r="29" spans="2:3">
      <c r="B29" s="63" t="s">
        <v>142</v>
      </c>
      <c r="C29" s="63">
        <v>1438373.3</v>
      </c>
    </row>
    <row r="30" spans="2:3">
      <c r="B30" s="63" t="s">
        <v>143</v>
      </c>
      <c r="C30" s="63">
        <v>0</v>
      </c>
    </row>
    <row r="31" spans="2:3">
      <c r="B31" s="63" t="s">
        <v>144</v>
      </c>
      <c r="C31" s="63">
        <v>0</v>
      </c>
    </row>
    <row r="32" spans="2:3">
      <c r="B32" s="63" t="s">
        <v>145</v>
      </c>
      <c r="C32" s="63">
        <v>0</v>
      </c>
    </row>
    <row r="33" spans="2:3">
      <c r="B33" s="63" t="s">
        <v>146</v>
      </c>
      <c r="C33" s="63">
        <v>0</v>
      </c>
    </row>
    <row r="34" spans="2:3">
      <c r="B34" s="63" t="s">
        <v>147</v>
      </c>
      <c r="C34" s="63">
        <v>0</v>
      </c>
    </row>
    <row r="35" spans="2:3">
      <c r="B35" s="63" t="s">
        <v>148</v>
      </c>
      <c r="C35" s="63">
        <v>0</v>
      </c>
    </row>
    <row r="36" spans="2:3">
      <c r="B36" s="63" t="s">
        <v>149</v>
      </c>
      <c r="C36" s="63">
        <v>0</v>
      </c>
    </row>
    <row r="37" spans="2:3">
      <c r="B37" s="63" t="s">
        <v>150</v>
      </c>
      <c r="C37" s="63">
        <v>0</v>
      </c>
    </row>
    <row r="38" spans="2:3">
      <c r="B38" s="63" t="s">
        <v>151</v>
      </c>
      <c r="C38" s="63">
        <v>0</v>
      </c>
    </row>
    <row r="39" spans="2:3">
      <c r="B39" s="63" t="s">
        <v>152</v>
      </c>
      <c r="C39" s="63">
        <v>176526.41</v>
      </c>
    </row>
    <row r="40" spans="2:3">
      <c r="B40" s="63" t="s">
        <v>153</v>
      </c>
      <c r="C40" s="63">
        <v>72657.36</v>
      </c>
    </row>
    <row r="41" spans="2:3">
      <c r="B41" s="63" t="s">
        <v>154</v>
      </c>
      <c r="C41" s="63">
        <v>6783.8</v>
      </c>
    </row>
    <row r="42" spans="2:3">
      <c r="B42" s="63" t="s">
        <v>155</v>
      </c>
      <c r="C42" s="63">
        <v>319390.78000000003</v>
      </c>
    </row>
    <row r="43" spans="2:3">
      <c r="B43" s="63" t="s">
        <v>156</v>
      </c>
      <c r="C43" s="63">
        <v>0</v>
      </c>
    </row>
    <row r="44" spans="2:3">
      <c r="B44" s="63" t="s">
        <v>157</v>
      </c>
      <c r="C44" s="63">
        <v>9080.6299999999992</v>
      </c>
    </row>
    <row r="45" spans="2:3">
      <c r="B45" s="63" t="s">
        <v>158</v>
      </c>
      <c r="C45" s="63">
        <v>0</v>
      </c>
    </row>
    <row r="46" spans="2:3">
      <c r="B46" s="63" t="s">
        <v>159</v>
      </c>
      <c r="C46" s="63">
        <v>0</v>
      </c>
    </row>
    <row r="47" spans="2:3">
      <c r="B47" s="63" t="s">
        <v>160</v>
      </c>
      <c r="C47" s="63">
        <v>147403.98000000001</v>
      </c>
    </row>
    <row r="48" spans="2:3">
      <c r="B48" s="63" t="s">
        <v>161</v>
      </c>
      <c r="C48" s="63">
        <v>24500.66</v>
      </c>
    </row>
    <row r="49" spans="2:3">
      <c r="B49" s="63" t="s">
        <v>162</v>
      </c>
      <c r="C49" s="63">
        <v>31520.45</v>
      </c>
    </row>
    <row r="50" spans="2:3">
      <c r="B50" s="63" t="s">
        <v>163</v>
      </c>
      <c r="C50" s="63">
        <v>624190.71</v>
      </c>
    </row>
    <row r="51" spans="2:3">
      <c r="B51" s="63" t="s">
        <v>164</v>
      </c>
      <c r="C51" s="63">
        <v>0</v>
      </c>
    </row>
    <row r="52" spans="2:3">
      <c r="B52" s="63" t="s">
        <v>165</v>
      </c>
      <c r="C52" s="63">
        <v>1293.32</v>
      </c>
    </row>
    <row r="53" spans="2:3">
      <c r="B53" s="63" t="s">
        <v>166</v>
      </c>
      <c r="C53" s="63">
        <v>0</v>
      </c>
    </row>
    <row r="54" spans="2:3">
      <c r="B54" s="63" t="s">
        <v>167</v>
      </c>
      <c r="C54" s="63">
        <v>0</v>
      </c>
    </row>
    <row r="55" spans="2:3">
      <c r="B55" s="63" t="s">
        <v>168</v>
      </c>
      <c r="C55" s="63">
        <v>0</v>
      </c>
    </row>
    <row r="56" spans="2:3">
      <c r="B56" s="63" t="s">
        <v>169</v>
      </c>
      <c r="C56" s="63">
        <v>0</v>
      </c>
    </row>
    <row r="57" spans="2:3">
      <c r="B57" s="63" t="s">
        <v>170</v>
      </c>
      <c r="C57" s="63">
        <v>0</v>
      </c>
    </row>
    <row r="58" spans="2:3">
      <c r="B58" s="63" t="s">
        <v>171</v>
      </c>
      <c r="C58" s="63">
        <v>0</v>
      </c>
    </row>
    <row r="59" spans="2:3">
      <c r="B59" s="63" t="s">
        <v>172</v>
      </c>
      <c r="C59" s="63">
        <v>0</v>
      </c>
    </row>
    <row r="60" spans="2:3">
      <c r="B60" s="63" t="s">
        <v>173</v>
      </c>
      <c r="C60" s="63">
        <v>0</v>
      </c>
    </row>
    <row r="61" spans="2:3">
      <c r="B61" s="63" t="s">
        <v>174</v>
      </c>
      <c r="C61" s="63">
        <v>5918.27</v>
      </c>
    </row>
    <row r="62" spans="2:3">
      <c r="B62" s="63" t="s">
        <v>175</v>
      </c>
      <c r="C62" s="63">
        <v>0</v>
      </c>
    </row>
    <row r="63" spans="2:3">
      <c r="B63" s="63" t="s">
        <v>176</v>
      </c>
      <c r="C63" s="63">
        <v>0</v>
      </c>
    </row>
    <row r="64" spans="2:3">
      <c r="B64" s="63" t="s">
        <v>177</v>
      </c>
      <c r="C64" s="63">
        <v>0</v>
      </c>
    </row>
    <row r="65" spans="2:3">
      <c r="B65" s="63" t="s">
        <v>178</v>
      </c>
      <c r="C65" s="63">
        <v>0</v>
      </c>
    </row>
    <row r="66" spans="2:3">
      <c r="B66" s="63" t="s">
        <v>178</v>
      </c>
      <c r="C66" s="63">
        <v>0</v>
      </c>
    </row>
    <row r="67" spans="2:3">
      <c r="B67" s="63" t="s">
        <v>179</v>
      </c>
      <c r="C67" s="63">
        <v>0</v>
      </c>
    </row>
    <row r="68" spans="2:3">
      <c r="B68" s="64" t="s">
        <v>96</v>
      </c>
      <c r="C68" s="43">
        <f>SUM(C3:C67)</f>
        <v>4392543.82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pane xSplit="1" ySplit="10" topLeftCell="B11" activePane="bottomRight" state="frozen"/>
      <selection pane="topRight"/>
      <selection pane="bottomLeft"/>
      <selection pane="bottomRight" activeCell="A34" sqref="A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  <c r="J6">
        <v>14946.900000000001</v>
      </c>
    </row>
    <row r="7" spans="1:11" ht="15">
      <c r="A7" s="1" t="s">
        <v>14</v>
      </c>
      <c r="C7" s="2" t="s">
        <v>19</v>
      </c>
      <c r="D7" s="33">
        <f>D37/B37</f>
        <v>7.0692870819484919E-3</v>
      </c>
    </row>
    <row r="8" spans="1:11" ht="15">
      <c r="A8" s="1" t="s">
        <v>15</v>
      </c>
      <c r="B8" s="21">
        <f>C11+D11+I11</f>
        <v>116122.5</v>
      </c>
      <c r="C8" s="2" t="s">
        <v>20</v>
      </c>
      <c r="I8" s="33" t="s">
        <v>98</v>
      </c>
      <c r="J8" s="33">
        <f>(J14+K14)*100/B14</f>
        <v>38.126065203100936</v>
      </c>
    </row>
    <row r="9" spans="1:11" ht="11.45" customHeight="1">
      <c r="C9" s="33">
        <f>C14/B14</f>
        <v>0.13000921912084895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116213.9</v>
      </c>
      <c r="C11" s="15">
        <v>55790.2</v>
      </c>
      <c r="D11" s="15">
        <v>37638.9</v>
      </c>
      <c r="E11" s="15">
        <v>10689.4</v>
      </c>
      <c r="F11" s="15">
        <v>6208.9</v>
      </c>
      <c r="G11" s="15">
        <v>4246.3</v>
      </c>
      <c r="H11" s="15">
        <v>91.5</v>
      </c>
      <c r="I11" s="15">
        <v>22693.4</v>
      </c>
      <c r="J11" s="19">
        <v>14235</v>
      </c>
      <c r="K11" s="15">
        <v>7746.5</v>
      </c>
    </row>
    <row r="12" spans="1:11" ht="15">
      <c r="A12" s="6" t="s">
        <v>47</v>
      </c>
      <c r="B12" s="14">
        <v>1615.2</v>
      </c>
      <c r="C12" s="14">
        <v>495.6</v>
      </c>
      <c r="D12" s="14">
        <v>992.3</v>
      </c>
      <c r="E12" s="14">
        <v>141.30000000000001</v>
      </c>
      <c r="F12" s="18">
        <v>33</v>
      </c>
      <c r="G12" s="14">
        <v>30.9</v>
      </c>
      <c r="H12" s="14">
        <v>91.3</v>
      </c>
      <c r="I12" s="18">
        <v>36</v>
      </c>
      <c r="J12" s="7">
        <f t="shared" ref="J12:J24" si="0">(I12-K12)*J$11/J$6</f>
        <v>33.047287397386746</v>
      </c>
      <c r="K12" s="14">
        <v>1.3</v>
      </c>
    </row>
    <row r="13" spans="1:11" ht="15">
      <c r="A13" s="6" t="s">
        <v>48</v>
      </c>
      <c r="B13" s="15">
        <v>95.5</v>
      </c>
      <c r="C13" s="15">
        <v>9.6</v>
      </c>
      <c r="D13" s="15">
        <v>74.599999999999994</v>
      </c>
      <c r="E13" s="15">
        <v>14.8</v>
      </c>
      <c r="F13" s="15">
        <v>1.5</v>
      </c>
      <c r="G13" s="15">
        <v>1.5</v>
      </c>
      <c r="H13" s="19">
        <v>0</v>
      </c>
      <c r="I13" s="15">
        <v>11.4</v>
      </c>
      <c r="J13" s="7">
        <f t="shared" si="0"/>
        <v>5.7142283684242212</v>
      </c>
      <c r="K13" s="15">
        <v>5.4</v>
      </c>
    </row>
    <row r="14" spans="1:11" ht="15">
      <c r="A14" s="6" t="s">
        <v>49</v>
      </c>
      <c r="B14" s="14">
        <v>15294.3</v>
      </c>
      <c r="C14" s="14">
        <v>1988.4</v>
      </c>
      <c r="D14" s="14">
        <v>7239.8</v>
      </c>
      <c r="E14" s="14">
        <v>361.5</v>
      </c>
      <c r="F14" s="14">
        <v>498.2</v>
      </c>
      <c r="G14" s="14">
        <v>377.8</v>
      </c>
      <c r="H14" s="14">
        <v>0.2</v>
      </c>
      <c r="I14" s="14">
        <v>6065.9</v>
      </c>
      <c r="J14" s="7">
        <f t="shared" si="0"/>
        <v>4694.7147903578661</v>
      </c>
      <c r="K14" s="14">
        <v>1136.4000000000001</v>
      </c>
    </row>
    <row r="15" spans="1:11" ht="15">
      <c r="A15" s="6" t="s">
        <v>50</v>
      </c>
      <c r="B15" s="15">
        <v>2430.6</v>
      </c>
      <c r="C15" s="15">
        <v>366.8</v>
      </c>
      <c r="D15" s="15">
        <v>1820.5</v>
      </c>
      <c r="E15" s="15">
        <v>60.3</v>
      </c>
      <c r="F15" s="19">
        <v>59</v>
      </c>
      <c r="G15" s="15">
        <v>51.4</v>
      </c>
      <c r="H15" s="15">
        <v>0.2</v>
      </c>
      <c r="I15" s="15">
        <v>242.9</v>
      </c>
      <c r="J15" s="7">
        <f t="shared" si="0"/>
        <v>136.18910944744394</v>
      </c>
      <c r="K15" s="15">
        <v>99.9</v>
      </c>
    </row>
    <row r="16" spans="1:11" ht="15">
      <c r="A16" s="6" t="s">
        <v>51</v>
      </c>
      <c r="B16" s="14">
        <v>468.1</v>
      </c>
      <c r="C16" s="14">
        <v>230.9</v>
      </c>
      <c r="D16" s="14">
        <v>81.400000000000006</v>
      </c>
      <c r="E16" s="14">
        <v>3.1</v>
      </c>
      <c r="F16" s="14">
        <v>2.2000000000000002</v>
      </c>
      <c r="G16" s="14">
        <v>2.2000000000000002</v>
      </c>
      <c r="H16" s="18">
        <v>0</v>
      </c>
      <c r="I16" s="14">
        <v>155.80000000000001</v>
      </c>
      <c r="J16" s="7">
        <f t="shared" si="0"/>
        <v>98.95138791321277</v>
      </c>
      <c r="K16" s="14">
        <v>51.9</v>
      </c>
    </row>
    <row r="17" spans="1:11" ht="15">
      <c r="A17" s="6" t="s">
        <v>52</v>
      </c>
      <c r="B17" s="15">
        <v>3913.6</v>
      </c>
      <c r="C17" s="15">
        <v>1335.4</v>
      </c>
      <c r="D17" s="15">
        <v>2348.6999999999998</v>
      </c>
      <c r="E17" s="15">
        <v>148.1</v>
      </c>
      <c r="F17" s="15">
        <v>497.9</v>
      </c>
      <c r="G17" s="15">
        <v>463.3</v>
      </c>
      <c r="H17" s="19">
        <v>0</v>
      </c>
      <c r="I17" s="15">
        <v>229.5</v>
      </c>
      <c r="J17" s="7">
        <f t="shared" si="0"/>
        <v>102.66563635268851</v>
      </c>
      <c r="K17" s="15">
        <v>121.7</v>
      </c>
    </row>
    <row r="18" spans="1:11" ht="15">
      <c r="A18" s="6" t="s">
        <v>53</v>
      </c>
      <c r="B18" s="14">
        <v>1860.9</v>
      </c>
      <c r="C18" s="18">
        <v>568</v>
      </c>
      <c r="D18" s="14">
        <v>1158.3</v>
      </c>
      <c r="E18" s="14">
        <v>110.9</v>
      </c>
      <c r="F18" s="14">
        <v>34.5</v>
      </c>
      <c r="G18" s="14">
        <v>29.2</v>
      </c>
      <c r="H18" s="18">
        <v>0</v>
      </c>
      <c r="I18" s="14">
        <v>134.6</v>
      </c>
      <c r="J18" s="7">
        <f t="shared" si="0"/>
        <v>49.618549665816978</v>
      </c>
      <c r="K18" s="14">
        <v>82.5</v>
      </c>
    </row>
    <row r="19" spans="1:11" ht="15">
      <c r="A19" s="6" t="s">
        <v>54</v>
      </c>
      <c r="B19" s="15">
        <v>3754.7</v>
      </c>
      <c r="C19" s="15">
        <v>1808.7</v>
      </c>
      <c r="D19" s="15">
        <v>1679.9</v>
      </c>
      <c r="E19" s="15">
        <v>658.4</v>
      </c>
      <c r="F19" s="15">
        <v>157.4</v>
      </c>
      <c r="G19" s="15">
        <v>38.200000000000003</v>
      </c>
      <c r="H19" s="19">
        <v>0</v>
      </c>
      <c r="I19" s="15">
        <v>266.10000000000002</v>
      </c>
      <c r="J19" s="7">
        <f t="shared" si="0"/>
        <v>54.666118057925082</v>
      </c>
      <c r="K19" s="15">
        <v>208.7</v>
      </c>
    </row>
    <row r="20" spans="1:11" ht="15">
      <c r="A20" s="6" t="s">
        <v>55</v>
      </c>
      <c r="B20" s="14">
        <v>17473.099999999999</v>
      </c>
      <c r="C20" s="14">
        <v>7903.6</v>
      </c>
      <c r="D20" s="14">
        <v>7372.2</v>
      </c>
      <c r="E20" s="14">
        <v>2482.6999999999998</v>
      </c>
      <c r="F20" s="14">
        <v>772.2</v>
      </c>
      <c r="G20" s="18">
        <v>506</v>
      </c>
      <c r="H20" s="18">
        <v>0</v>
      </c>
      <c r="I20" s="14">
        <v>2197.3000000000002</v>
      </c>
      <c r="J20" s="7">
        <f t="shared" si="0"/>
        <v>815.03943961624157</v>
      </c>
      <c r="K20" s="14">
        <v>1341.5</v>
      </c>
    </row>
    <row r="21" spans="1:11" ht="15">
      <c r="A21" s="6" t="s">
        <v>56</v>
      </c>
      <c r="B21" s="15">
        <v>7586.4</v>
      </c>
      <c r="C21" s="19">
        <v>2120</v>
      </c>
      <c r="D21" s="15">
        <v>3743.5</v>
      </c>
      <c r="E21" s="15">
        <v>784.4</v>
      </c>
      <c r="F21" s="19">
        <v>555</v>
      </c>
      <c r="G21" s="19">
        <v>387</v>
      </c>
      <c r="H21" s="19">
        <v>0</v>
      </c>
      <c r="I21" s="15">
        <v>1722.9</v>
      </c>
      <c r="J21" s="7">
        <f t="shared" si="0"/>
        <v>786.27782349517292</v>
      </c>
      <c r="K21" s="15">
        <v>897.3</v>
      </c>
    </row>
    <row r="22" spans="1:11" ht="15">
      <c r="A22" s="6" t="s">
        <v>57</v>
      </c>
      <c r="B22" s="14">
        <v>8428.2000000000007</v>
      </c>
      <c r="C22" s="14">
        <v>4974.8</v>
      </c>
      <c r="D22" s="14">
        <v>2999.4</v>
      </c>
      <c r="E22" s="14">
        <v>1647.9</v>
      </c>
      <c r="F22" s="14">
        <v>125.4</v>
      </c>
      <c r="G22" s="14">
        <v>55.5</v>
      </c>
      <c r="H22" s="18">
        <v>0</v>
      </c>
      <c r="I22" s="14">
        <v>454.1</v>
      </c>
      <c r="J22" s="7">
        <f t="shared" si="0"/>
        <v>28.285430423699939</v>
      </c>
      <c r="K22" s="14">
        <v>424.4</v>
      </c>
    </row>
    <row r="23" spans="1:11" ht="15">
      <c r="A23" s="6" t="s">
        <v>58</v>
      </c>
      <c r="B23" s="15">
        <v>1458.5</v>
      </c>
      <c r="C23" s="15">
        <v>808.8</v>
      </c>
      <c r="D23" s="15">
        <v>629.29999999999995</v>
      </c>
      <c r="E23" s="15">
        <v>50.4</v>
      </c>
      <c r="F23" s="15">
        <v>91.8</v>
      </c>
      <c r="G23" s="15">
        <v>63.5</v>
      </c>
      <c r="H23" s="19">
        <v>0</v>
      </c>
      <c r="I23" s="15">
        <v>20.3</v>
      </c>
      <c r="J23" s="7">
        <f t="shared" si="0"/>
        <v>0.4761856973686851</v>
      </c>
      <c r="K23" s="15">
        <v>19.8</v>
      </c>
    </row>
    <row r="24" spans="1:11" ht="15">
      <c r="A24" s="6" t="s">
        <v>59</v>
      </c>
      <c r="B24" s="14">
        <v>5826.6</v>
      </c>
      <c r="C24" s="14">
        <v>343.1</v>
      </c>
      <c r="D24" s="14">
        <v>2429.4</v>
      </c>
      <c r="E24" s="14">
        <v>67.599999999999994</v>
      </c>
      <c r="F24" s="18">
        <v>1396</v>
      </c>
      <c r="G24" s="14">
        <v>940.6</v>
      </c>
      <c r="H24" s="18">
        <v>0</v>
      </c>
      <c r="I24" s="14">
        <v>3054.2</v>
      </c>
      <c r="J24" s="7">
        <f t="shared" si="0"/>
        <v>1726.3636272404308</v>
      </c>
      <c r="K24" s="14">
        <v>1241.5</v>
      </c>
    </row>
    <row r="27" spans="1:11" ht="15">
      <c r="A27" s="6" t="s">
        <v>62</v>
      </c>
      <c r="B27" s="15">
        <v>8087.9</v>
      </c>
      <c r="C27" s="15">
        <v>1797.9</v>
      </c>
      <c r="D27" s="19">
        <v>3163</v>
      </c>
      <c r="E27" s="19">
        <v>564</v>
      </c>
      <c r="F27" s="19">
        <v>1389</v>
      </c>
      <c r="G27" s="15">
        <v>889.7</v>
      </c>
      <c r="H27" s="19">
        <v>0</v>
      </c>
      <c r="I27" s="15">
        <v>3126.8</v>
      </c>
      <c r="J27" s="7">
        <f>(I27-K27)*J$11/J$6</f>
        <v>2068.6459065090421</v>
      </c>
      <c r="K27" s="15">
        <v>954.7</v>
      </c>
    </row>
    <row r="28" spans="1:11" ht="15">
      <c r="A28" s="6" t="s">
        <v>63</v>
      </c>
      <c r="B28" s="14">
        <v>6998.2</v>
      </c>
      <c r="C28" s="14">
        <v>523.70000000000005</v>
      </c>
      <c r="D28" s="14">
        <v>4337.2</v>
      </c>
      <c r="E28" s="14">
        <v>2992.2</v>
      </c>
      <c r="F28" s="14">
        <v>423.2</v>
      </c>
      <c r="G28" s="14">
        <v>274.8</v>
      </c>
      <c r="H28" s="18">
        <v>0</v>
      </c>
      <c r="I28" s="14">
        <v>2137.3000000000002</v>
      </c>
      <c r="J28" s="7">
        <f>(I28-K28)*J$11/J$6</f>
        <v>1534.7465026192724</v>
      </c>
      <c r="K28" s="14">
        <v>525.79999999999995</v>
      </c>
    </row>
    <row r="30" spans="1:11" ht="15">
      <c r="A30" s="6" t="s">
        <v>65</v>
      </c>
      <c r="B30" s="14">
        <v>1736.7</v>
      </c>
      <c r="C30" s="18">
        <v>562</v>
      </c>
      <c r="D30" s="14">
        <v>893.3</v>
      </c>
      <c r="E30" s="18">
        <v>108</v>
      </c>
      <c r="F30" s="14">
        <v>118.6</v>
      </c>
      <c r="G30" s="14">
        <v>84.7</v>
      </c>
      <c r="H30" s="18">
        <v>0</v>
      </c>
      <c r="I30" s="14">
        <v>281.39999999999998</v>
      </c>
      <c r="J30" s="7">
        <f>(I30-K30)*J$11/J$6</f>
        <v>157.14128013166606</v>
      </c>
      <c r="K30" s="14">
        <v>116.4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7">
        <f>(I31-K31)*J$11/J$6</f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66656.7</v>
      </c>
      <c r="C33" s="22">
        <f t="shared" ref="C33:K33" si="1">C12+C13+C14+C17+C18+C19+C20+C24++C27+C28+C30</f>
        <v>17336</v>
      </c>
      <c r="D33" s="22">
        <f t="shared" si="1"/>
        <v>31688.7</v>
      </c>
      <c r="E33" s="22">
        <f t="shared" si="1"/>
        <v>7649.4999999999991</v>
      </c>
      <c r="F33" s="22">
        <f t="shared" si="1"/>
        <v>5321.5</v>
      </c>
      <c r="G33" s="22">
        <f t="shared" si="1"/>
        <v>3636.7</v>
      </c>
      <c r="H33" s="22">
        <f t="shared" si="1"/>
        <v>91.5</v>
      </c>
      <c r="I33" s="22">
        <f t="shared" si="1"/>
        <v>17540.5</v>
      </c>
      <c r="J33" s="22">
        <f t="shared" si="1"/>
        <v>11242.36336631676</v>
      </c>
      <c r="K33" s="22">
        <f t="shared" si="1"/>
        <v>5735.9</v>
      </c>
    </row>
    <row r="34" spans="1:11" ht="15">
      <c r="A34" s="1" t="s">
        <v>82</v>
      </c>
      <c r="B34" s="28">
        <f t="shared" ref="B34:C34" si="2">B12+B13+B14+B17+B18+B19+B20+B24+B27+B28+B30</f>
        <v>66656.7</v>
      </c>
      <c r="C34" s="28">
        <f t="shared" si="2"/>
        <v>17336</v>
      </c>
      <c r="D34" s="28">
        <f>D12+D13+D14+D17+D18+D19+D20+D24+D27+D28+D30</f>
        <v>31688.7</v>
      </c>
      <c r="E34" s="28">
        <f t="shared" ref="E34:K34" si="3">E12+E13+E14+E17+E18+E19+E20+E24+E27+E28+E30</f>
        <v>7649.4999999999991</v>
      </c>
      <c r="F34" s="28">
        <f t="shared" si="3"/>
        <v>5321.5</v>
      </c>
      <c r="G34" s="28">
        <f t="shared" si="3"/>
        <v>3636.7</v>
      </c>
      <c r="H34" s="28">
        <f t="shared" si="3"/>
        <v>91.5</v>
      </c>
      <c r="I34" s="28">
        <f t="shared" si="3"/>
        <v>17540.5</v>
      </c>
      <c r="J34" s="22">
        <f t="shared" si="3"/>
        <v>11242.36336631676</v>
      </c>
      <c r="K34" s="28">
        <f t="shared" si="3"/>
        <v>5735.9</v>
      </c>
    </row>
    <row r="36" spans="1:11" ht="15">
      <c r="A36" s="6" t="s">
        <v>60</v>
      </c>
      <c r="B36" s="15">
        <v>4726.5</v>
      </c>
      <c r="C36" s="15">
        <v>309.7</v>
      </c>
      <c r="D36" s="15">
        <v>2807.1</v>
      </c>
      <c r="E36" s="15">
        <v>1603.7</v>
      </c>
      <c r="F36" s="15">
        <v>527.9</v>
      </c>
      <c r="G36" s="15">
        <v>314.7</v>
      </c>
      <c r="H36" s="19">
        <v>0</v>
      </c>
      <c r="I36" s="15">
        <v>1609.7</v>
      </c>
      <c r="J36" s="7">
        <f>(I36-K36)*J$11/J$6</f>
        <v>466.28103486341655</v>
      </c>
      <c r="K36" s="15">
        <v>1120.0999999999999</v>
      </c>
    </row>
    <row r="37" spans="1:11" ht="15">
      <c r="A37" s="6" t="s">
        <v>61</v>
      </c>
      <c r="B37" s="14">
        <v>32223.9</v>
      </c>
      <c r="C37" s="14">
        <v>31936.9</v>
      </c>
      <c r="D37" s="14">
        <v>227.8</v>
      </c>
      <c r="E37" s="14">
        <v>72.7</v>
      </c>
      <c r="F37" s="14">
        <v>22.3</v>
      </c>
      <c r="G37" s="18">
        <v>12</v>
      </c>
      <c r="H37" s="18">
        <v>0</v>
      </c>
      <c r="I37" s="14">
        <v>59.2</v>
      </c>
      <c r="J37" s="7">
        <f>(I37-K37)*J$11/J$6</f>
        <v>6.1904140657929059</v>
      </c>
      <c r="K37" s="14">
        <v>52.7</v>
      </c>
    </row>
    <row r="38" spans="1:11" ht="15">
      <c r="A38" s="6" t="s">
        <v>64</v>
      </c>
      <c r="B38" s="15">
        <v>12606.8</v>
      </c>
      <c r="C38" s="15">
        <v>6207.8</v>
      </c>
      <c r="D38" s="15">
        <v>2915.1</v>
      </c>
      <c r="E38" s="15">
        <v>1363.7</v>
      </c>
      <c r="F38" s="15">
        <v>337.1</v>
      </c>
      <c r="G38" s="15">
        <v>282.89999999999998</v>
      </c>
      <c r="H38" s="19">
        <v>0</v>
      </c>
      <c r="I38" s="19">
        <v>3484</v>
      </c>
      <c r="J38" s="7">
        <f>(I38-K38)*J$11/J$6</f>
        <v>2520.1651847540288</v>
      </c>
      <c r="K38" s="15">
        <v>837.8</v>
      </c>
    </row>
    <row r="39" spans="1:11" ht="11.45" customHeight="1">
      <c r="B39" s="22">
        <f>B33+B36+B37+B38</f>
        <v>116213.90000000001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pane xSplit="1" ySplit="10" topLeftCell="B16" activePane="bottomRight" state="frozen"/>
      <selection pane="topRight"/>
      <selection pane="bottomLeft"/>
      <selection pane="bottomRight" activeCell="A34" sqref="A34:XFD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22</v>
      </c>
    </row>
    <row r="8" spans="1:11" ht="15">
      <c r="A8" s="1" t="s">
        <v>15</v>
      </c>
      <c r="B8" s="21">
        <f>C11+D11+I11</f>
        <v>60905.600000000006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61068.3</v>
      </c>
      <c r="C11" s="15">
        <v>25045.1</v>
      </c>
      <c r="D11" s="15">
        <v>24028.2</v>
      </c>
      <c r="E11" s="15">
        <v>5720.8</v>
      </c>
      <c r="F11" s="15">
        <v>3416.6</v>
      </c>
      <c r="G11" s="15">
        <v>2661.5</v>
      </c>
      <c r="H11" s="15">
        <v>162.69999999999999</v>
      </c>
      <c r="I11" s="15">
        <v>11832.3</v>
      </c>
      <c r="J11" s="15">
        <v>4154.3</v>
      </c>
      <c r="K11" s="15">
        <v>7057.7</v>
      </c>
    </row>
    <row r="12" spans="1:11" ht="15">
      <c r="A12" s="6" t="s">
        <v>47</v>
      </c>
      <c r="B12" s="14">
        <v>1756.2</v>
      </c>
      <c r="C12" s="14">
        <v>341.6</v>
      </c>
      <c r="D12" s="14">
        <v>1228.0999999999999</v>
      </c>
      <c r="E12" s="14">
        <v>492.2</v>
      </c>
      <c r="F12" s="14">
        <v>97.6</v>
      </c>
      <c r="G12" s="18">
        <v>76</v>
      </c>
      <c r="H12" s="14">
        <v>155.6</v>
      </c>
      <c r="I12" s="14">
        <v>30.9</v>
      </c>
      <c r="J12" s="14">
        <v>7.8</v>
      </c>
      <c r="K12" s="14">
        <v>23.1</v>
      </c>
    </row>
    <row r="13" spans="1:11" ht="15">
      <c r="A13" s="6" t="s">
        <v>48</v>
      </c>
      <c r="B13" s="15">
        <v>469.5</v>
      </c>
      <c r="C13" s="15">
        <v>155.30000000000001</v>
      </c>
      <c r="D13" s="15">
        <v>181.3</v>
      </c>
      <c r="E13" s="15">
        <v>12.6</v>
      </c>
      <c r="F13" s="15">
        <v>21.8</v>
      </c>
      <c r="G13" s="15">
        <v>16.899999999999999</v>
      </c>
      <c r="H13" s="19">
        <v>0</v>
      </c>
      <c r="I13" s="15">
        <v>132.80000000000001</v>
      </c>
      <c r="J13" s="15">
        <v>2.2000000000000002</v>
      </c>
      <c r="K13" s="15">
        <v>3.5</v>
      </c>
    </row>
    <row r="14" spans="1:11" ht="15">
      <c r="A14" s="6" t="s">
        <v>49</v>
      </c>
      <c r="B14" s="18">
        <v>13941</v>
      </c>
      <c r="C14" s="14">
        <v>2169.6</v>
      </c>
      <c r="D14" s="14">
        <v>8610.4</v>
      </c>
      <c r="E14" s="14">
        <v>282.7</v>
      </c>
      <c r="F14" s="14">
        <v>1674.8</v>
      </c>
      <c r="G14" s="14">
        <v>1304.5999999999999</v>
      </c>
      <c r="H14" s="18">
        <v>3</v>
      </c>
      <c r="I14" s="18">
        <v>3158</v>
      </c>
      <c r="J14" s="14">
        <v>2294.3000000000002</v>
      </c>
      <c r="K14" s="14">
        <v>863.8</v>
      </c>
    </row>
    <row r="15" spans="1:11" ht="15">
      <c r="A15" s="6" t="s">
        <v>50</v>
      </c>
      <c r="B15" s="15">
        <v>898.5</v>
      </c>
      <c r="C15" s="15">
        <v>218.9</v>
      </c>
      <c r="D15" s="15">
        <v>576.70000000000005</v>
      </c>
      <c r="E15" s="15">
        <v>42.8</v>
      </c>
      <c r="F15" s="15">
        <v>64.599999999999994</v>
      </c>
      <c r="G15" s="15">
        <v>50.3</v>
      </c>
      <c r="H15" s="19">
        <v>1</v>
      </c>
      <c r="I15" s="15">
        <v>101.9</v>
      </c>
      <c r="J15" s="15">
        <v>13.4</v>
      </c>
      <c r="K15" s="15">
        <v>88.5</v>
      </c>
    </row>
    <row r="16" spans="1:11" ht="15">
      <c r="A16" s="6" t="s">
        <v>51</v>
      </c>
      <c r="B16" s="14">
        <v>8.1</v>
      </c>
      <c r="C16" s="14">
        <v>0.9</v>
      </c>
      <c r="D16" s="14">
        <v>6.8</v>
      </c>
      <c r="E16" s="18">
        <v>0</v>
      </c>
      <c r="F16" s="14">
        <v>0.9</v>
      </c>
      <c r="G16" s="14">
        <v>0.7</v>
      </c>
      <c r="H16" s="18">
        <v>0</v>
      </c>
      <c r="I16" s="14">
        <v>0.4</v>
      </c>
      <c r="J16" s="14">
        <v>0.4</v>
      </c>
      <c r="K16" s="18">
        <v>0</v>
      </c>
    </row>
    <row r="17" spans="1:11" ht="15">
      <c r="A17" s="6" t="s">
        <v>52</v>
      </c>
      <c r="B17" s="15">
        <v>2166.9</v>
      </c>
      <c r="C17" s="15">
        <v>1125.7</v>
      </c>
      <c r="D17" s="15">
        <v>924.4</v>
      </c>
      <c r="E17" s="15">
        <v>85.2</v>
      </c>
      <c r="F17" s="15">
        <v>136.6</v>
      </c>
      <c r="G17" s="15">
        <v>106.4</v>
      </c>
      <c r="H17" s="15">
        <v>0.9</v>
      </c>
      <c r="I17" s="15">
        <v>115.9</v>
      </c>
      <c r="J17" s="15">
        <v>13.2</v>
      </c>
      <c r="K17" s="15">
        <v>102.6</v>
      </c>
    </row>
    <row r="18" spans="1:11" ht="15">
      <c r="A18" s="6" t="s">
        <v>53</v>
      </c>
      <c r="B18" s="14">
        <v>683.2</v>
      </c>
      <c r="C18" s="14">
        <v>271.10000000000002</v>
      </c>
      <c r="D18" s="14">
        <v>386.5</v>
      </c>
      <c r="E18" s="14">
        <v>203.3</v>
      </c>
      <c r="F18" s="14">
        <v>23.1</v>
      </c>
      <c r="G18" s="18">
        <v>18</v>
      </c>
      <c r="H18" s="18">
        <v>0</v>
      </c>
      <c r="I18" s="14">
        <v>25.6</v>
      </c>
      <c r="J18" s="14">
        <v>5.3</v>
      </c>
      <c r="K18" s="14">
        <v>20.3</v>
      </c>
    </row>
    <row r="19" spans="1:11" ht="15">
      <c r="A19" s="6" t="s">
        <v>54</v>
      </c>
      <c r="B19" s="19">
        <v>2112</v>
      </c>
      <c r="C19" s="15">
        <v>521.70000000000005</v>
      </c>
      <c r="D19" s="15">
        <v>1492.6</v>
      </c>
      <c r="E19" s="15">
        <v>614.20000000000005</v>
      </c>
      <c r="F19" s="15">
        <v>190.7</v>
      </c>
      <c r="G19" s="15">
        <v>148.5</v>
      </c>
      <c r="H19" s="15">
        <v>0.1</v>
      </c>
      <c r="I19" s="15">
        <v>97.5</v>
      </c>
      <c r="J19" s="15">
        <v>22.7</v>
      </c>
      <c r="K19" s="15">
        <v>65.400000000000006</v>
      </c>
    </row>
    <row r="20" spans="1:11" ht="15">
      <c r="A20" s="6" t="s">
        <v>55</v>
      </c>
      <c r="B20" s="14">
        <v>8972.7999999999993</v>
      </c>
      <c r="C20" s="14">
        <v>3204.7</v>
      </c>
      <c r="D20" s="18">
        <v>4906</v>
      </c>
      <c r="E20" s="18">
        <v>2167</v>
      </c>
      <c r="F20" s="14">
        <v>370.6</v>
      </c>
      <c r="G20" s="14">
        <v>288.7</v>
      </c>
      <c r="H20" s="14">
        <v>0.3</v>
      </c>
      <c r="I20" s="14">
        <v>861.8</v>
      </c>
      <c r="J20" s="14">
        <v>50.2</v>
      </c>
      <c r="K20" s="14">
        <v>811.6</v>
      </c>
    </row>
    <row r="21" spans="1:11" ht="15">
      <c r="A21" s="6" t="s">
        <v>56</v>
      </c>
      <c r="B21" s="15">
        <v>3755.1</v>
      </c>
      <c r="C21" s="15">
        <v>812.9</v>
      </c>
      <c r="D21" s="15">
        <v>2342.3000000000002</v>
      </c>
      <c r="E21" s="15">
        <v>778.1</v>
      </c>
      <c r="F21" s="15">
        <v>178.3</v>
      </c>
      <c r="G21" s="15">
        <v>138.9</v>
      </c>
      <c r="H21" s="19">
        <v>0</v>
      </c>
      <c r="I21" s="15">
        <v>599.9</v>
      </c>
      <c r="J21" s="15">
        <v>49.8</v>
      </c>
      <c r="K21" s="15">
        <v>550.1</v>
      </c>
    </row>
    <row r="22" spans="1:11" ht="15">
      <c r="A22" s="6" t="s">
        <v>57</v>
      </c>
      <c r="B22" s="14">
        <v>4575.5</v>
      </c>
      <c r="C22" s="14">
        <v>2240.8000000000002</v>
      </c>
      <c r="D22" s="14">
        <v>2097.3000000000002</v>
      </c>
      <c r="E22" s="14">
        <v>1367.7</v>
      </c>
      <c r="F22" s="14">
        <v>108.8</v>
      </c>
      <c r="G22" s="14">
        <v>84.8</v>
      </c>
      <c r="H22" s="18">
        <v>0</v>
      </c>
      <c r="I22" s="14">
        <v>237.4</v>
      </c>
      <c r="J22" s="14">
        <v>0.3</v>
      </c>
      <c r="K22" s="14">
        <v>237.1</v>
      </c>
    </row>
    <row r="23" spans="1:11" ht="15">
      <c r="A23" s="6" t="s">
        <v>58</v>
      </c>
      <c r="B23" s="15">
        <v>642.20000000000005</v>
      </c>
      <c r="C23" s="19">
        <v>151</v>
      </c>
      <c r="D23" s="15">
        <v>466.5</v>
      </c>
      <c r="E23" s="15">
        <v>21.3</v>
      </c>
      <c r="F23" s="15">
        <v>83.5</v>
      </c>
      <c r="G23" s="19">
        <v>65</v>
      </c>
      <c r="H23" s="15">
        <v>0.3</v>
      </c>
      <c r="I23" s="15">
        <v>24.5</v>
      </c>
      <c r="J23" s="15">
        <v>0.2</v>
      </c>
      <c r="K23" s="15">
        <v>24.3</v>
      </c>
    </row>
    <row r="24" spans="1:11" ht="15">
      <c r="A24" s="6" t="s">
        <v>59</v>
      </c>
      <c r="B24" s="14">
        <v>4383.5</v>
      </c>
      <c r="C24" s="14">
        <v>162.19999999999999</v>
      </c>
      <c r="D24" s="14">
        <v>786.7</v>
      </c>
      <c r="E24" s="14">
        <v>21.9</v>
      </c>
      <c r="F24" s="18">
        <v>203</v>
      </c>
      <c r="G24" s="14">
        <v>158.1</v>
      </c>
      <c r="H24" s="18">
        <v>0</v>
      </c>
      <c r="I24" s="14">
        <v>3434.6</v>
      </c>
      <c r="J24" s="14">
        <v>89.5</v>
      </c>
      <c r="K24" s="14">
        <v>2923.7</v>
      </c>
    </row>
    <row r="27" spans="1:11" ht="15">
      <c r="A27" s="6" t="s">
        <v>62</v>
      </c>
      <c r="B27" s="15">
        <v>2521.6</v>
      </c>
      <c r="C27" s="15">
        <v>241.6</v>
      </c>
      <c r="D27" s="15">
        <v>1132.7</v>
      </c>
      <c r="E27" s="15">
        <v>199.4</v>
      </c>
      <c r="F27" s="15">
        <v>158.69999999999999</v>
      </c>
      <c r="G27" s="15">
        <v>123.6</v>
      </c>
      <c r="H27" s="15">
        <v>0.7</v>
      </c>
      <c r="I27" s="15">
        <v>1146.7</v>
      </c>
      <c r="J27" s="15">
        <v>667.8</v>
      </c>
      <c r="K27" s="15">
        <v>451.1</v>
      </c>
    </row>
    <row r="28" spans="1:11" ht="15">
      <c r="A28" s="6" t="s">
        <v>63</v>
      </c>
      <c r="B28" s="14">
        <v>1108.5</v>
      </c>
      <c r="C28" s="14">
        <v>42.5</v>
      </c>
      <c r="D28" s="14">
        <v>916.6</v>
      </c>
      <c r="E28" s="18">
        <v>670</v>
      </c>
      <c r="F28" s="14">
        <v>30.1</v>
      </c>
      <c r="G28" s="14">
        <v>23.5</v>
      </c>
      <c r="H28" s="14">
        <v>0.5</v>
      </c>
      <c r="I28" s="14">
        <v>148.9</v>
      </c>
      <c r="J28" s="14">
        <v>11.5</v>
      </c>
      <c r="K28" s="14">
        <v>137.30000000000001</v>
      </c>
    </row>
    <row r="30" spans="1:11" ht="15">
      <c r="A30" s="6" t="s">
        <v>65</v>
      </c>
      <c r="B30" s="14">
        <v>785.9</v>
      </c>
      <c r="C30" s="14">
        <v>297.8</v>
      </c>
      <c r="D30" s="14">
        <v>322.3</v>
      </c>
      <c r="E30" s="18">
        <v>39</v>
      </c>
      <c r="F30" s="14">
        <v>35.299999999999997</v>
      </c>
      <c r="G30" s="14">
        <v>27.5</v>
      </c>
      <c r="H30" s="14">
        <v>0.1</v>
      </c>
      <c r="I30" s="14">
        <v>165.8</v>
      </c>
      <c r="J30" s="14">
        <v>58.3</v>
      </c>
      <c r="K30" s="14">
        <v>72.8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88</v>
      </c>
      <c r="B33" s="22">
        <f>B12+B13+B14+B17+B18+B19+B20+B24++B27+B28+B30</f>
        <v>38901.100000000006</v>
      </c>
      <c r="C33" s="22">
        <f t="shared" ref="C33:K33" si="0">C12+C13+C14+C17+C18+C19+C20+C24++C27+C28+C30</f>
        <v>8533.7999999999993</v>
      </c>
      <c r="D33" s="22">
        <f t="shared" si="0"/>
        <v>20887.599999999999</v>
      </c>
      <c r="E33" s="22">
        <f t="shared" si="0"/>
        <v>4787.5</v>
      </c>
      <c r="F33" s="22">
        <f t="shared" si="0"/>
        <v>2942.2999999999997</v>
      </c>
      <c r="G33" s="22">
        <f t="shared" si="0"/>
        <v>2291.8000000000002</v>
      </c>
      <c r="H33" s="22">
        <f t="shared" si="0"/>
        <v>161.19999999999999</v>
      </c>
      <c r="I33" s="22">
        <f t="shared" si="0"/>
        <v>9318.5</v>
      </c>
      <c r="J33" s="22">
        <f t="shared" si="0"/>
        <v>3222.8</v>
      </c>
      <c r="K33" s="22">
        <f t="shared" si="0"/>
        <v>5475.2000000000007</v>
      </c>
    </row>
    <row r="34" spans="1:11" s="20" customFormat="1" ht="15">
      <c r="A34" s="1" t="s">
        <v>82</v>
      </c>
      <c r="B34" s="28">
        <f t="shared" ref="B34:C34" si="1">B12+B13+B14+B17+B18+B19+B20+B24+B27+B28+B30</f>
        <v>38901.100000000006</v>
      </c>
      <c r="C34" s="28">
        <f t="shared" si="1"/>
        <v>8533.7999999999993</v>
      </c>
      <c r="D34" s="28">
        <f>D12+D13+D14+D17+D18+D19+D20+D24+D27+D28+D30</f>
        <v>20887.599999999999</v>
      </c>
      <c r="E34" s="28">
        <f t="shared" ref="E34:K34" si="2">E12+E13+E14+E17+E18+E19+E20+E24+E27+E28+E30</f>
        <v>4787.5</v>
      </c>
      <c r="F34" s="28">
        <f t="shared" si="2"/>
        <v>2942.2999999999997</v>
      </c>
      <c r="G34" s="28">
        <f t="shared" si="2"/>
        <v>2291.8000000000002</v>
      </c>
      <c r="H34" s="28">
        <f t="shared" si="2"/>
        <v>161.19999999999999</v>
      </c>
      <c r="I34" s="28">
        <f t="shared" si="2"/>
        <v>9318.5</v>
      </c>
      <c r="J34" s="22">
        <f t="shared" si="2"/>
        <v>3222.8</v>
      </c>
      <c r="K34" s="28">
        <f t="shared" si="2"/>
        <v>5475.2000000000007</v>
      </c>
    </row>
    <row r="36" spans="1:11" ht="15">
      <c r="A36" s="6" t="s">
        <v>60</v>
      </c>
      <c r="B36" s="15">
        <v>2426.6</v>
      </c>
      <c r="C36" s="15">
        <v>386.9</v>
      </c>
      <c r="D36" s="15">
        <v>906.2</v>
      </c>
      <c r="E36" s="15">
        <v>568.4</v>
      </c>
      <c r="F36" s="15">
        <v>168.1</v>
      </c>
      <c r="G36" s="19">
        <v>131</v>
      </c>
      <c r="H36" s="19">
        <v>0</v>
      </c>
      <c r="I36" s="15">
        <v>1133.5</v>
      </c>
      <c r="J36" s="15">
        <v>15.1</v>
      </c>
      <c r="K36" s="15">
        <v>1118.4000000000001</v>
      </c>
    </row>
    <row r="37" spans="1:11" ht="15">
      <c r="A37" s="6" t="s">
        <v>61</v>
      </c>
      <c r="B37" s="14">
        <v>12407.2</v>
      </c>
      <c r="C37" s="14">
        <v>11982.2</v>
      </c>
      <c r="D37" s="14">
        <v>337.2</v>
      </c>
      <c r="E37" s="14">
        <v>53.7</v>
      </c>
      <c r="F37" s="14">
        <v>32.299999999999997</v>
      </c>
      <c r="G37" s="14">
        <v>25.1</v>
      </c>
      <c r="H37" s="14">
        <v>0.9</v>
      </c>
      <c r="I37" s="14">
        <v>86.9</v>
      </c>
      <c r="J37" s="18">
        <v>1</v>
      </c>
      <c r="K37" s="14">
        <v>85.9</v>
      </c>
    </row>
    <row r="38" spans="1:11" ht="15">
      <c r="A38" s="6" t="s">
        <v>64</v>
      </c>
      <c r="B38" s="15">
        <v>7333.3</v>
      </c>
      <c r="C38" s="15">
        <v>4142.1000000000004</v>
      </c>
      <c r="D38" s="15">
        <v>1897.1</v>
      </c>
      <c r="E38" s="15">
        <v>311.10000000000002</v>
      </c>
      <c r="F38" s="15">
        <v>273.89999999999998</v>
      </c>
      <c r="G38" s="15">
        <v>213.4</v>
      </c>
      <c r="H38" s="15">
        <v>0.7</v>
      </c>
      <c r="I38" s="15">
        <v>1293.5</v>
      </c>
      <c r="J38" s="15">
        <v>915.3</v>
      </c>
      <c r="K38" s="15">
        <v>378.1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pane xSplit="1" ySplit="10" topLeftCell="D11" activePane="bottomRight" state="frozen"/>
      <selection pane="topRight"/>
      <selection pane="bottomLeft"/>
      <selection pane="bottomRight" activeCell="C5" sqref="C5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4" spans="1:11" ht="11.45" customHeight="1">
      <c r="C4">
        <f>C19/B19</f>
        <v>0.20515222482435597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24</v>
      </c>
      <c r="D7" s="33">
        <f>D38/B38</f>
        <v>1.8930515599593221E-2</v>
      </c>
    </row>
    <row r="8" spans="1:11" ht="15">
      <c r="A8" s="1" t="s">
        <v>15</v>
      </c>
      <c r="B8" s="21">
        <f>C11+D11+I11</f>
        <v>65742.100000000006</v>
      </c>
      <c r="C8" s="2" t="s">
        <v>20</v>
      </c>
      <c r="J8" s="33">
        <f>(J14+K14)*100/B14</f>
        <v>57.172840027765218</v>
      </c>
      <c r="K8" s="33">
        <f>K14*100/B14</f>
        <v>24.483411334818619</v>
      </c>
    </row>
    <row r="9" spans="1:11" ht="11.45" customHeight="1">
      <c r="C9" s="33">
        <f>C14/B14</f>
        <v>0.18609308402407421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65746.100000000006</v>
      </c>
      <c r="C11" s="15">
        <v>31873.5</v>
      </c>
      <c r="D11" s="15">
        <v>16698.5</v>
      </c>
      <c r="E11" s="15">
        <v>6436.7</v>
      </c>
      <c r="F11" s="15">
        <v>2760.3</v>
      </c>
      <c r="G11" s="15">
        <v>2227.8000000000002</v>
      </c>
      <c r="H11" s="15">
        <v>3.8</v>
      </c>
      <c r="I11" s="15">
        <v>17170.099999999999</v>
      </c>
      <c r="J11" s="15">
        <v>9250.2999999999993</v>
      </c>
      <c r="K11" s="15">
        <v>6928.2</v>
      </c>
    </row>
    <row r="12" spans="1:11" ht="15">
      <c r="A12" s="6" t="s">
        <v>47</v>
      </c>
      <c r="B12" s="14">
        <v>1217.9000000000001</v>
      </c>
      <c r="C12" s="14">
        <v>269.8</v>
      </c>
      <c r="D12" s="14">
        <v>803.2</v>
      </c>
      <c r="E12" s="14">
        <v>146.80000000000001</v>
      </c>
      <c r="F12" s="7" t="s">
        <v>82</v>
      </c>
      <c r="G12" s="7" t="s">
        <v>82</v>
      </c>
      <c r="H12" s="14">
        <v>3.8</v>
      </c>
      <c r="I12" s="14">
        <v>141.30000000000001</v>
      </c>
      <c r="J12" s="7">
        <f>I12/I$11*J$11</f>
        <v>76.12462303655775</v>
      </c>
      <c r="K12" s="7">
        <f>J12/J$11*K$11</f>
        <v>57.015082032137272</v>
      </c>
    </row>
    <row r="13" spans="1:11" ht="15">
      <c r="A13" s="6" t="s">
        <v>48</v>
      </c>
      <c r="B13" s="15">
        <v>773.9</v>
      </c>
      <c r="C13" s="15">
        <v>506.8</v>
      </c>
      <c r="D13" s="15">
        <v>215.5</v>
      </c>
      <c r="E13" s="15">
        <v>2.1</v>
      </c>
      <c r="F13" s="8" t="s">
        <v>82</v>
      </c>
      <c r="G13" s="8" t="s">
        <v>82</v>
      </c>
      <c r="H13" s="19">
        <v>0</v>
      </c>
      <c r="I13" s="15">
        <v>51.4</v>
      </c>
      <c r="J13" s="7">
        <f t="shared" ref="J13:K31" si="0">I13/I$11*J$11</f>
        <v>27.691476461989154</v>
      </c>
      <c r="K13" s="7">
        <f t="shared" si="0"/>
        <v>20.74009353469112</v>
      </c>
    </row>
    <row r="14" spans="1:11" ht="15">
      <c r="A14" s="6" t="s">
        <v>49</v>
      </c>
      <c r="B14" s="14">
        <v>9337.7999999999993</v>
      </c>
      <c r="C14" s="14">
        <v>1737.7</v>
      </c>
      <c r="D14" s="14">
        <v>1934.2</v>
      </c>
      <c r="E14" s="14">
        <v>106.5</v>
      </c>
      <c r="F14" s="7" t="s">
        <v>82</v>
      </c>
      <c r="G14" s="7" t="s">
        <v>82</v>
      </c>
      <c r="H14" s="18">
        <v>0</v>
      </c>
      <c r="I14" s="14">
        <v>5665.9</v>
      </c>
      <c r="J14" s="7">
        <f t="shared" si="0"/>
        <v>3052.4734724899677</v>
      </c>
      <c r="K14" s="7">
        <f t="shared" si="0"/>
        <v>2286.211983622693</v>
      </c>
    </row>
    <row r="15" spans="1:11" ht="15">
      <c r="A15" s="6" t="s">
        <v>50</v>
      </c>
      <c r="B15" s="15">
        <v>910.1</v>
      </c>
      <c r="C15" s="15">
        <v>345.2</v>
      </c>
      <c r="D15" s="19">
        <v>403</v>
      </c>
      <c r="E15" s="15">
        <v>22.1</v>
      </c>
      <c r="F15" s="8" t="s">
        <v>82</v>
      </c>
      <c r="G15" s="8" t="s">
        <v>82</v>
      </c>
      <c r="H15" s="19">
        <v>0</v>
      </c>
      <c r="I15" s="15">
        <v>162.1</v>
      </c>
      <c r="J15" s="7">
        <f t="shared" si="0"/>
        <v>87.330512344133126</v>
      </c>
      <c r="K15" s="7">
        <f t="shared" si="0"/>
        <v>65.407960349677651</v>
      </c>
    </row>
    <row r="16" spans="1:11" ht="15">
      <c r="A16" s="6" t="s">
        <v>51</v>
      </c>
      <c r="B16" s="14">
        <v>75.400000000000006</v>
      </c>
      <c r="C16" s="18">
        <v>49</v>
      </c>
      <c r="D16" s="14">
        <v>23.3</v>
      </c>
      <c r="E16" s="18">
        <v>0</v>
      </c>
      <c r="F16" s="7" t="s">
        <v>82</v>
      </c>
      <c r="G16" s="7" t="s">
        <v>82</v>
      </c>
      <c r="H16" s="18">
        <v>0</v>
      </c>
      <c r="I16" s="14">
        <v>3.1</v>
      </c>
      <c r="J16" s="7">
        <f t="shared" si="0"/>
        <v>1.6701085025713305</v>
      </c>
      <c r="K16" s="7">
        <f t="shared" si="0"/>
        <v>1.2508616723257291</v>
      </c>
    </row>
    <row r="17" spans="1:11" ht="15">
      <c r="A17" s="6" t="s">
        <v>52</v>
      </c>
      <c r="B17" s="15">
        <v>2426.6</v>
      </c>
      <c r="C17" s="15">
        <v>1742.9</v>
      </c>
      <c r="D17" s="15">
        <v>554.4</v>
      </c>
      <c r="E17" s="15">
        <v>3.3</v>
      </c>
      <c r="F17" s="8" t="s">
        <v>82</v>
      </c>
      <c r="G17" s="8" t="s">
        <v>82</v>
      </c>
      <c r="H17" s="19">
        <v>0</v>
      </c>
      <c r="I17" s="15">
        <v>129.1</v>
      </c>
      <c r="J17" s="7">
        <f t="shared" si="0"/>
        <v>69.551937961922178</v>
      </c>
      <c r="K17" s="7">
        <f t="shared" si="0"/>
        <v>52.092336095887624</v>
      </c>
    </row>
    <row r="18" spans="1:11" ht="15">
      <c r="A18" s="6" t="s">
        <v>53</v>
      </c>
      <c r="B18" s="14">
        <v>1486.6</v>
      </c>
      <c r="C18" s="14">
        <v>967.3</v>
      </c>
      <c r="D18" s="14">
        <v>431.3</v>
      </c>
      <c r="E18" s="14">
        <v>86.5</v>
      </c>
      <c r="F18" s="7" t="s">
        <v>82</v>
      </c>
      <c r="G18" s="7" t="s">
        <v>82</v>
      </c>
      <c r="H18" s="18">
        <v>0</v>
      </c>
      <c r="I18" s="18">
        <v>88</v>
      </c>
      <c r="J18" s="7">
        <f t="shared" si="0"/>
        <v>47.409531685895828</v>
      </c>
      <c r="K18" s="7">
        <f t="shared" si="0"/>
        <v>35.508331343440048</v>
      </c>
    </row>
    <row r="19" spans="1:11" ht="15">
      <c r="A19" s="6" t="s">
        <v>54</v>
      </c>
      <c r="B19" s="19">
        <v>854</v>
      </c>
      <c r="C19" s="15">
        <v>175.2</v>
      </c>
      <c r="D19" s="15">
        <v>583.4</v>
      </c>
      <c r="E19" s="15">
        <v>120.4</v>
      </c>
      <c r="F19" s="8" t="s">
        <v>82</v>
      </c>
      <c r="G19" s="8" t="s">
        <v>82</v>
      </c>
      <c r="H19" s="19">
        <v>0</v>
      </c>
      <c r="I19" s="15">
        <v>95.4</v>
      </c>
      <c r="J19" s="7">
        <f t="shared" si="0"/>
        <v>51.396242304937068</v>
      </c>
      <c r="K19" s="7">
        <f t="shared" si="0"/>
        <v>38.494259206411151</v>
      </c>
    </row>
    <row r="20" spans="1:11" ht="15">
      <c r="A20" s="6" t="s">
        <v>55</v>
      </c>
      <c r="B20" s="7">
        <f>B21+B22+B23</f>
        <v>7575.2</v>
      </c>
      <c r="C20" s="7">
        <f t="shared" ref="C20:I20" si="1">C21+C22+C23</f>
        <v>2191.5</v>
      </c>
      <c r="D20" s="7">
        <f t="shared" si="1"/>
        <v>4317.5999999999995</v>
      </c>
      <c r="E20" s="7">
        <f t="shared" si="1"/>
        <v>2612.7000000000003</v>
      </c>
      <c r="F20" s="7" t="e">
        <f t="shared" si="1"/>
        <v>#VALUE!</v>
      </c>
      <c r="G20" s="7" t="e">
        <f t="shared" si="1"/>
        <v>#VALUE!</v>
      </c>
      <c r="H20" s="7">
        <f t="shared" si="1"/>
        <v>0</v>
      </c>
      <c r="I20" s="7">
        <f t="shared" si="1"/>
        <v>1066.3</v>
      </c>
      <c r="J20" s="7">
        <f t="shared" si="0"/>
        <v>574.4634504167127</v>
      </c>
      <c r="K20" s="7">
        <f t="shared" si="0"/>
        <v>430.25606490352413</v>
      </c>
    </row>
    <row r="21" spans="1:11" ht="15">
      <c r="A21" s="6" t="s">
        <v>56</v>
      </c>
      <c r="B21" s="15">
        <v>2331.1999999999998</v>
      </c>
      <c r="C21" s="19">
        <v>438</v>
      </c>
      <c r="D21" s="15">
        <v>1119.2</v>
      </c>
      <c r="E21" s="19">
        <v>477</v>
      </c>
      <c r="F21" s="8" t="s">
        <v>82</v>
      </c>
      <c r="G21" s="8" t="s">
        <v>82</v>
      </c>
      <c r="H21" s="19">
        <v>0</v>
      </c>
      <c r="I21" s="19">
        <v>774</v>
      </c>
      <c r="J21" s="7">
        <f t="shared" si="0"/>
        <v>416.98838096458377</v>
      </c>
      <c r="K21" s="7">
        <f t="shared" si="0"/>
        <v>312.31191431616588</v>
      </c>
    </row>
    <row r="22" spans="1:11" ht="15">
      <c r="A22" s="6" t="s">
        <v>57</v>
      </c>
      <c r="B22" s="14">
        <v>4886.8</v>
      </c>
      <c r="C22" s="14">
        <v>1657.6</v>
      </c>
      <c r="D22" s="14">
        <v>2977.5</v>
      </c>
      <c r="E22" s="14">
        <v>2124.9</v>
      </c>
      <c r="F22" s="7" t="s">
        <v>82</v>
      </c>
      <c r="G22" s="7" t="s">
        <v>82</v>
      </c>
      <c r="H22" s="18">
        <v>0</v>
      </c>
      <c r="I22" s="14">
        <v>251.7</v>
      </c>
      <c r="J22" s="7">
        <f t="shared" si="0"/>
        <v>135.60203551522704</v>
      </c>
      <c r="K22" s="7">
        <f t="shared" si="0"/>
        <v>101.56189771754387</v>
      </c>
    </row>
    <row r="23" spans="1:11" ht="15">
      <c r="A23" s="6" t="s">
        <v>58</v>
      </c>
      <c r="B23" s="15">
        <v>357.2</v>
      </c>
      <c r="C23" s="15">
        <v>95.9</v>
      </c>
      <c r="D23" s="15">
        <v>220.9</v>
      </c>
      <c r="E23" s="15">
        <v>10.8</v>
      </c>
      <c r="F23" s="8" t="s">
        <v>82</v>
      </c>
      <c r="G23" s="8" t="s">
        <v>82</v>
      </c>
      <c r="H23" s="19">
        <v>0</v>
      </c>
      <c r="I23" s="15">
        <v>40.6</v>
      </c>
      <c r="J23" s="7">
        <f t="shared" si="0"/>
        <v>21.873033936901944</v>
      </c>
      <c r="K23" s="7">
        <f t="shared" si="0"/>
        <v>16.382252869814391</v>
      </c>
    </row>
    <row r="24" spans="1:11" ht="15">
      <c r="A24" s="6" t="s">
        <v>59</v>
      </c>
      <c r="B24" s="14">
        <v>4783.2</v>
      </c>
      <c r="C24" s="14">
        <v>1368.9</v>
      </c>
      <c r="D24" s="14">
        <v>1139.0999999999999</v>
      </c>
      <c r="E24" s="14">
        <v>8.4</v>
      </c>
      <c r="F24" s="7" t="s">
        <v>82</v>
      </c>
      <c r="G24" s="7" t="s">
        <v>82</v>
      </c>
      <c r="H24" s="18">
        <v>0</v>
      </c>
      <c r="I24" s="14">
        <v>2275.1999999999998</v>
      </c>
      <c r="J24" s="7">
        <f t="shared" si="0"/>
        <v>1225.7518919517067</v>
      </c>
      <c r="K24" s="7">
        <f t="shared" si="0"/>
        <v>918.05176673403184</v>
      </c>
    </row>
    <row r="27" spans="1:11" ht="15">
      <c r="A27" s="6" t="s">
        <v>62</v>
      </c>
      <c r="B27" s="15">
        <v>2720.4</v>
      </c>
      <c r="C27" s="15">
        <v>190.2</v>
      </c>
      <c r="D27" s="15">
        <v>499.3</v>
      </c>
      <c r="E27" s="19">
        <v>69</v>
      </c>
      <c r="F27" s="8" t="s">
        <v>82</v>
      </c>
      <c r="G27" s="8" t="s">
        <v>82</v>
      </c>
      <c r="H27" s="19">
        <v>0</v>
      </c>
      <c r="I27" s="15">
        <v>2030.9</v>
      </c>
      <c r="J27" s="7">
        <f t="shared" si="0"/>
        <v>1094.136567055521</v>
      </c>
      <c r="K27" s="7">
        <f t="shared" si="0"/>
        <v>819.47579687945915</v>
      </c>
    </row>
    <row r="28" spans="1:11" ht="15">
      <c r="A28" s="6" t="s">
        <v>63</v>
      </c>
      <c r="B28" s="14">
        <v>2231.4</v>
      </c>
      <c r="C28" s="14">
        <v>73.7</v>
      </c>
      <c r="D28" s="14">
        <v>1896.2</v>
      </c>
      <c r="E28" s="14">
        <v>1583.3</v>
      </c>
      <c r="F28" s="7" t="s">
        <v>82</v>
      </c>
      <c r="G28" s="7" t="s">
        <v>82</v>
      </c>
      <c r="H28" s="18">
        <v>0</v>
      </c>
      <c r="I28" s="14">
        <v>261.39999999999998</v>
      </c>
      <c r="J28" s="7">
        <f t="shared" si="0"/>
        <v>140.82785889424056</v>
      </c>
      <c r="K28" s="7">
        <f t="shared" si="0"/>
        <v>105.47588424062761</v>
      </c>
    </row>
    <row r="30" spans="1:11" ht="15">
      <c r="A30" s="6" t="s">
        <v>65</v>
      </c>
      <c r="B30" s="14">
        <v>1519.4</v>
      </c>
      <c r="C30" s="14">
        <v>375.3</v>
      </c>
      <c r="D30" s="14">
        <v>396.2</v>
      </c>
      <c r="E30" s="14">
        <v>50.1</v>
      </c>
      <c r="F30" s="7" t="s">
        <v>82</v>
      </c>
      <c r="G30" s="7" t="s">
        <v>82</v>
      </c>
      <c r="H30" s="18">
        <v>0</v>
      </c>
      <c r="I30" s="14">
        <v>747.9</v>
      </c>
      <c r="J30" s="7">
        <f t="shared" si="0"/>
        <v>402.92714486228971</v>
      </c>
      <c r="K30" s="7">
        <f t="shared" si="0"/>
        <v>301.78046604271378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8" t="s">
        <v>82</v>
      </c>
      <c r="G31" s="8" t="s">
        <v>82</v>
      </c>
      <c r="H31" s="19">
        <v>0</v>
      </c>
      <c r="I31" s="19">
        <v>0</v>
      </c>
      <c r="J31" s="7">
        <f t="shared" si="0"/>
        <v>0</v>
      </c>
      <c r="K31" s="7">
        <f t="shared" si="0"/>
        <v>0</v>
      </c>
    </row>
    <row r="33" spans="1:11" ht="15">
      <c r="A33" s="1" t="s">
        <v>88</v>
      </c>
      <c r="B33" s="22">
        <f>B12+B13+B14+B17+B18+B19+B20+B24++B27+B28+B30</f>
        <v>34926.400000000001</v>
      </c>
      <c r="C33" s="22">
        <f t="shared" ref="C33:K33" si="2">C12+C13+C14+C17+C18+C19+C20+C24++C27+C28+C30</f>
        <v>9599.3000000000011</v>
      </c>
      <c r="D33" s="22">
        <f t="shared" si="2"/>
        <v>12770.4</v>
      </c>
      <c r="E33" s="22">
        <f t="shared" si="2"/>
        <v>4789.1000000000004</v>
      </c>
      <c r="F33" s="22" t="e">
        <f t="shared" si="2"/>
        <v>#VALUE!</v>
      </c>
      <c r="G33" s="22" t="e">
        <f t="shared" si="2"/>
        <v>#VALUE!</v>
      </c>
      <c r="H33" s="22">
        <f t="shared" si="2"/>
        <v>3.8</v>
      </c>
      <c r="I33" s="22">
        <f t="shared" si="2"/>
        <v>12552.799999999997</v>
      </c>
      <c r="J33" s="22">
        <f t="shared" si="2"/>
        <v>6762.7541971217406</v>
      </c>
      <c r="K33" s="22">
        <f t="shared" si="2"/>
        <v>5065.1020646356164</v>
      </c>
    </row>
    <row r="34" spans="1:11" s="20" customFormat="1" ht="15">
      <c r="A34" s="1" t="s">
        <v>82</v>
      </c>
      <c r="B34" s="28">
        <f t="shared" ref="B34:C34" si="3">B12+B13+B14+B17+B18+B19+B20+B24+B27+B28+B30</f>
        <v>34926.400000000001</v>
      </c>
      <c r="C34" s="28">
        <f t="shared" si="3"/>
        <v>9599.3000000000011</v>
      </c>
      <c r="D34" s="28">
        <f>D12+D13+D14+D17+D18+D19+D20+D24+D27+D28+D30</f>
        <v>12770.4</v>
      </c>
      <c r="E34" s="28">
        <f t="shared" ref="E34:K34" si="4">E12+E13+E14+E17+E18+E19+E20+E24+E27+E28+E30</f>
        <v>4789.1000000000004</v>
      </c>
      <c r="F34" s="28" t="e">
        <f t="shared" si="4"/>
        <v>#VALUE!</v>
      </c>
      <c r="G34" s="28" t="e">
        <f t="shared" si="4"/>
        <v>#VALUE!</v>
      </c>
      <c r="H34" s="28">
        <f t="shared" si="4"/>
        <v>3.8</v>
      </c>
      <c r="I34" s="28">
        <f t="shared" si="4"/>
        <v>12552.799999999997</v>
      </c>
      <c r="J34" s="22">
        <f t="shared" si="4"/>
        <v>6762.7541971217406</v>
      </c>
      <c r="K34" s="28">
        <f t="shared" si="4"/>
        <v>5065.1020646356164</v>
      </c>
    </row>
    <row r="37" spans="1:11" ht="15">
      <c r="A37" s="6" t="s">
        <v>60</v>
      </c>
      <c r="B37" s="15">
        <v>3113.3</v>
      </c>
      <c r="C37" s="15">
        <v>74.7</v>
      </c>
      <c r="D37" s="15">
        <v>1680.1</v>
      </c>
      <c r="E37" s="15">
        <v>1432.3</v>
      </c>
      <c r="F37" s="8" t="s">
        <v>82</v>
      </c>
      <c r="G37" s="8" t="s">
        <v>82</v>
      </c>
      <c r="H37" s="19">
        <v>0</v>
      </c>
      <c r="I37" s="15">
        <v>1358.4</v>
      </c>
      <c r="J37" s="7">
        <f t="shared" ref="J37:K39" si="5">I37/I$11*J$11</f>
        <v>731.83077093319207</v>
      </c>
      <c r="K37" s="7">
        <f t="shared" si="5"/>
        <v>548.11951473782915</v>
      </c>
    </row>
    <row r="38" spans="1:11" ht="15">
      <c r="A38" s="6" t="s">
        <v>61</v>
      </c>
      <c r="B38" s="14">
        <v>18388.3</v>
      </c>
      <c r="C38" s="14">
        <v>17707.599999999999</v>
      </c>
      <c r="D38" s="14">
        <v>348.1</v>
      </c>
      <c r="E38" s="18">
        <v>24</v>
      </c>
      <c r="F38" s="7" t="s">
        <v>82</v>
      </c>
      <c r="G38" s="7" t="s">
        <v>82</v>
      </c>
      <c r="H38" s="18">
        <v>0</v>
      </c>
      <c r="I38" s="14">
        <v>332.6</v>
      </c>
      <c r="J38" s="7">
        <f t="shared" si="5"/>
        <v>179.1864799855563</v>
      </c>
      <c r="K38" s="7">
        <f t="shared" si="5"/>
        <v>134.20535232759275</v>
      </c>
    </row>
    <row r="39" spans="1:11" ht="15">
      <c r="A39" s="6" t="s">
        <v>64</v>
      </c>
      <c r="B39" s="15">
        <v>9318.1</v>
      </c>
      <c r="C39" s="15">
        <v>4491.8999999999996</v>
      </c>
      <c r="D39" s="15">
        <v>1899.8</v>
      </c>
      <c r="E39" s="15">
        <v>191.3</v>
      </c>
      <c r="F39" s="8" t="s">
        <v>82</v>
      </c>
      <c r="G39" s="8" t="s">
        <v>82</v>
      </c>
      <c r="H39" s="19">
        <v>0</v>
      </c>
      <c r="I39" s="15">
        <v>2926.4</v>
      </c>
      <c r="J39" s="7">
        <f t="shared" si="5"/>
        <v>1576.5824264273358</v>
      </c>
      <c r="K39" s="7">
        <f t="shared" si="5"/>
        <v>1180.8134186754883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C4" sqref="C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  <c r="C3">
        <f>C19/B19</f>
        <v>0.17418010310409127</v>
      </c>
      <c r="J3">
        <f>J14/B14</f>
        <v>0.47626094118632473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26</v>
      </c>
      <c r="D7">
        <f>D36/B36</f>
        <v>1.3054578314310028E-2</v>
      </c>
    </row>
    <row r="8" spans="1:11" ht="15">
      <c r="A8" s="1" t="s">
        <v>15</v>
      </c>
      <c r="B8" s="21">
        <f>C11+D11+I11</f>
        <v>742255</v>
      </c>
      <c r="C8" s="2" t="s">
        <v>20</v>
      </c>
      <c r="J8" s="33">
        <f>(J14+K14)*100/B14</f>
        <v>51.317130372872839</v>
      </c>
      <c r="K8" s="33">
        <f>K14*100/B14</f>
        <v>3.6910362542403639</v>
      </c>
    </row>
    <row r="9" spans="1:11" ht="11.45" customHeight="1">
      <c r="C9" s="33">
        <f>C14/B14</f>
        <v>7.1984978990130247E-2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742361</v>
      </c>
      <c r="C11" s="19">
        <v>363473</v>
      </c>
      <c r="D11" s="19">
        <v>241229</v>
      </c>
      <c r="E11" s="19">
        <v>78079</v>
      </c>
      <c r="F11" s="19">
        <v>22231</v>
      </c>
      <c r="G11" s="19">
        <v>12520</v>
      </c>
      <c r="H11" s="19">
        <v>106</v>
      </c>
      <c r="I11" s="19">
        <v>137553</v>
      </c>
      <c r="J11" s="19">
        <v>103206</v>
      </c>
      <c r="K11" s="19">
        <v>29137</v>
      </c>
    </row>
    <row r="12" spans="1:11" ht="15">
      <c r="A12" s="6" t="s">
        <v>47</v>
      </c>
      <c r="B12" s="18">
        <v>9551</v>
      </c>
      <c r="C12" s="18">
        <v>2544</v>
      </c>
      <c r="D12" s="18">
        <v>6627</v>
      </c>
      <c r="E12" s="18">
        <v>350</v>
      </c>
      <c r="F12" s="7" t="s">
        <v>82</v>
      </c>
      <c r="G12" s="7" t="s">
        <v>82</v>
      </c>
      <c r="H12" s="18">
        <v>106</v>
      </c>
      <c r="I12" s="18">
        <v>274</v>
      </c>
      <c r="J12" s="18">
        <v>240</v>
      </c>
      <c r="K12" s="18">
        <v>34</v>
      </c>
    </row>
    <row r="13" spans="1:11" ht="15">
      <c r="A13" s="6" t="s">
        <v>48</v>
      </c>
      <c r="B13" s="19">
        <v>1233</v>
      </c>
      <c r="C13" s="19">
        <v>75</v>
      </c>
      <c r="D13" s="19">
        <v>985</v>
      </c>
      <c r="E13" s="19">
        <v>81</v>
      </c>
      <c r="F13" s="8" t="s">
        <v>82</v>
      </c>
      <c r="G13" s="8" t="s">
        <v>82</v>
      </c>
      <c r="H13" s="19">
        <v>0</v>
      </c>
      <c r="I13" s="19">
        <v>173</v>
      </c>
      <c r="J13" s="19">
        <v>19</v>
      </c>
      <c r="K13" s="19">
        <v>25</v>
      </c>
    </row>
    <row r="14" spans="1:11" s="25" customFormat="1" ht="15">
      <c r="A14" s="24" t="s">
        <v>49</v>
      </c>
      <c r="B14" s="31">
        <v>143266</v>
      </c>
      <c r="C14" s="31">
        <v>10313</v>
      </c>
      <c r="D14" s="31">
        <v>59433</v>
      </c>
      <c r="E14" s="31">
        <v>5116</v>
      </c>
      <c r="F14" s="23" t="s">
        <v>82</v>
      </c>
      <c r="G14" s="23" t="s">
        <v>82</v>
      </c>
      <c r="H14" s="31">
        <v>0</v>
      </c>
      <c r="I14" s="31">
        <v>73520</v>
      </c>
      <c r="J14" s="31">
        <v>68232</v>
      </c>
      <c r="K14" s="31">
        <v>5288</v>
      </c>
    </row>
    <row r="15" spans="1:11" ht="15">
      <c r="A15" s="6" t="s">
        <v>50</v>
      </c>
      <c r="B15" s="8" t="s">
        <v>82</v>
      </c>
      <c r="C15" s="8" t="s">
        <v>82</v>
      </c>
      <c r="D15" s="8" t="s">
        <v>82</v>
      </c>
      <c r="E15" s="8" t="s">
        <v>82</v>
      </c>
      <c r="F15" s="8" t="s">
        <v>82</v>
      </c>
      <c r="G15" s="8" t="s">
        <v>82</v>
      </c>
      <c r="H15" s="8" t="s">
        <v>82</v>
      </c>
      <c r="I15" s="8" t="s">
        <v>82</v>
      </c>
      <c r="J15" s="8" t="s">
        <v>82</v>
      </c>
      <c r="K15" s="8" t="s">
        <v>82</v>
      </c>
    </row>
    <row r="16" spans="1:11" ht="15">
      <c r="A16" s="6" t="s">
        <v>51</v>
      </c>
      <c r="B16" s="7" t="s">
        <v>82</v>
      </c>
      <c r="C16" s="7" t="s">
        <v>82</v>
      </c>
      <c r="D16" s="7" t="s">
        <v>82</v>
      </c>
      <c r="E16" s="7" t="s">
        <v>82</v>
      </c>
      <c r="F16" s="7" t="s">
        <v>82</v>
      </c>
      <c r="G16" s="7" t="s">
        <v>82</v>
      </c>
      <c r="H16" s="7" t="s">
        <v>82</v>
      </c>
      <c r="I16" s="7" t="s">
        <v>82</v>
      </c>
      <c r="J16" s="7" t="s">
        <v>82</v>
      </c>
      <c r="K16" s="7" t="s">
        <v>82</v>
      </c>
    </row>
    <row r="17" spans="1:11" ht="15">
      <c r="A17" s="6" t="s">
        <v>52</v>
      </c>
      <c r="B17" s="19">
        <v>18875</v>
      </c>
      <c r="C17" s="19">
        <v>8937</v>
      </c>
      <c r="D17" s="19">
        <v>8974</v>
      </c>
      <c r="E17" s="19">
        <v>650</v>
      </c>
      <c r="F17" s="8" t="s">
        <v>82</v>
      </c>
      <c r="G17" s="8" t="s">
        <v>82</v>
      </c>
      <c r="H17" s="19">
        <v>0</v>
      </c>
      <c r="I17" s="19">
        <v>964</v>
      </c>
      <c r="J17" s="19">
        <v>227</v>
      </c>
      <c r="K17" s="19">
        <v>737</v>
      </c>
    </row>
    <row r="18" spans="1:11" ht="15">
      <c r="A18" s="6" t="s">
        <v>53</v>
      </c>
      <c r="B18" s="18">
        <v>12114</v>
      </c>
      <c r="C18" s="18">
        <v>8326</v>
      </c>
      <c r="D18" s="18">
        <v>3672</v>
      </c>
      <c r="E18" s="18">
        <v>639</v>
      </c>
      <c r="F18" s="7" t="s">
        <v>82</v>
      </c>
      <c r="G18" s="7" t="s">
        <v>82</v>
      </c>
      <c r="H18" s="18">
        <v>0</v>
      </c>
      <c r="I18" s="18">
        <v>116</v>
      </c>
      <c r="J18" s="18">
        <v>22</v>
      </c>
      <c r="K18" s="18">
        <v>94</v>
      </c>
    </row>
    <row r="19" spans="1:11" ht="15">
      <c r="A19" s="6" t="s">
        <v>54</v>
      </c>
      <c r="B19" s="19">
        <v>9117</v>
      </c>
      <c r="C19" s="19">
        <v>1588</v>
      </c>
      <c r="D19" s="19">
        <v>6963</v>
      </c>
      <c r="E19" s="19">
        <v>1909</v>
      </c>
      <c r="F19" s="8" t="s">
        <v>82</v>
      </c>
      <c r="G19" s="8" t="s">
        <v>82</v>
      </c>
      <c r="H19" s="19">
        <v>0</v>
      </c>
      <c r="I19" s="19">
        <v>566</v>
      </c>
      <c r="J19" s="19">
        <v>83</v>
      </c>
      <c r="K19" s="19">
        <v>483</v>
      </c>
    </row>
    <row r="20" spans="1:11" ht="15">
      <c r="A20" s="6" t="s">
        <v>55</v>
      </c>
      <c r="B20" s="18">
        <v>72259</v>
      </c>
      <c r="C20" s="18">
        <v>30125</v>
      </c>
      <c r="D20" s="18">
        <v>36866</v>
      </c>
      <c r="E20" s="18">
        <v>18609</v>
      </c>
      <c r="F20" s="7" t="s">
        <v>82</v>
      </c>
      <c r="G20" s="7" t="s">
        <v>82</v>
      </c>
      <c r="H20" s="18">
        <v>0</v>
      </c>
      <c r="I20" s="18">
        <v>5268</v>
      </c>
      <c r="J20" s="18">
        <v>1420</v>
      </c>
      <c r="K20" s="18">
        <v>3848</v>
      </c>
    </row>
    <row r="21" spans="1:11" ht="15">
      <c r="A21" s="6" t="s">
        <v>56</v>
      </c>
      <c r="B21" s="19">
        <v>26297</v>
      </c>
      <c r="C21" s="19">
        <v>8670</v>
      </c>
      <c r="D21" s="19">
        <v>13541</v>
      </c>
      <c r="E21" s="19">
        <v>5426</v>
      </c>
      <c r="F21" s="8" t="s">
        <v>82</v>
      </c>
      <c r="G21" s="8" t="s">
        <v>82</v>
      </c>
      <c r="H21" s="19">
        <v>0</v>
      </c>
      <c r="I21" s="19">
        <v>4086</v>
      </c>
      <c r="J21" s="19">
        <v>1258</v>
      </c>
      <c r="K21" s="19">
        <v>2828</v>
      </c>
    </row>
    <row r="22" spans="1:11" ht="15">
      <c r="A22" s="6" t="s">
        <v>57</v>
      </c>
      <c r="B22" s="18">
        <v>41762</v>
      </c>
      <c r="C22" s="18">
        <v>19641</v>
      </c>
      <c r="D22" s="18">
        <v>21166</v>
      </c>
      <c r="E22" s="18">
        <v>12785</v>
      </c>
      <c r="F22" s="7" t="s">
        <v>82</v>
      </c>
      <c r="G22" s="7" t="s">
        <v>82</v>
      </c>
      <c r="H22" s="18">
        <v>0</v>
      </c>
      <c r="I22" s="18">
        <v>955</v>
      </c>
      <c r="J22" s="18">
        <v>162</v>
      </c>
      <c r="K22" s="18">
        <v>793</v>
      </c>
    </row>
    <row r="23" spans="1:11" ht="15">
      <c r="A23" s="6" t="s">
        <v>58</v>
      </c>
      <c r="B23" s="19">
        <v>4200</v>
      </c>
      <c r="C23" s="19">
        <v>1814</v>
      </c>
      <c r="D23" s="19">
        <v>2159</v>
      </c>
      <c r="E23" s="19">
        <v>398</v>
      </c>
      <c r="F23" s="8" t="s">
        <v>82</v>
      </c>
      <c r="G23" s="8" t="s">
        <v>82</v>
      </c>
      <c r="H23" s="19">
        <v>0</v>
      </c>
      <c r="I23" s="19">
        <v>227</v>
      </c>
      <c r="J23" s="19">
        <v>0</v>
      </c>
      <c r="K23" s="19">
        <v>227</v>
      </c>
    </row>
    <row r="24" spans="1:11" ht="15">
      <c r="A24" s="6" t="s">
        <v>59</v>
      </c>
      <c r="B24" s="18">
        <v>34472</v>
      </c>
      <c r="C24" s="18">
        <v>1832</v>
      </c>
      <c r="D24" s="18">
        <v>14560</v>
      </c>
      <c r="E24" s="18">
        <v>2780</v>
      </c>
      <c r="F24" s="7" t="s">
        <v>82</v>
      </c>
      <c r="G24" s="7" t="s">
        <v>82</v>
      </c>
      <c r="H24" s="18">
        <v>0</v>
      </c>
      <c r="I24" s="18">
        <v>18080</v>
      </c>
      <c r="J24" s="18">
        <v>4269</v>
      </c>
      <c r="K24" s="18">
        <v>9761</v>
      </c>
    </row>
    <row r="27" spans="1:11" ht="15">
      <c r="A27" s="6" t="s">
        <v>62</v>
      </c>
      <c r="B27" s="19">
        <v>27563</v>
      </c>
      <c r="C27" s="19">
        <v>6141</v>
      </c>
      <c r="D27" s="19">
        <v>7750</v>
      </c>
      <c r="E27" s="19">
        <v>3076</v>
      </c>
      <c r="F27" s="8" t="s">
        <v>82</v>
      </c>
      <c r="G27" s="8" t="s">
        <v>82</v>
      </c>
      <c r="H27" s="19">
        <v>0</v>
      </c>
      <c r="I27" s="19">
        <v>13672</v>
      </c>
      <c r="J27" s="19">
        <v>10786</v>
      </c>
      <c r="K27" s="19">
        <v>2822</v>
      </c>
    </row>
    <row r="28" spans="1:11" ht="15">
      <c r="A28" s="6" t="s">
        <v>63</v>
      </c>
      <c r="B28" s="18">
        <v>50569</v>
      </c>
      <c r="C28" s="18">
        <v>1223</v>
      </c>
      <c r="D28" s="18">
        <v>48364</v>
      </c>
      <c r="E28" s="18">
        <v>33763</v>
      </c>
      <c r="F28" s="7" t="s">
        <v>82</v>
      </c>
      <c r="G28" s="7" t="s">
        <v>82</v>
      </c>
      <c r="H28" s="18">
        <v>0</v>
      </c>
      <c r="I28" s="18">
        <v>982</v>
      </c>
      <c r="J28" s="18">
        <v>4</v>
      </c>
      <c r="K28" s="18">
        <v>978</v>
      </c>
    </row>
    <row r="30" spans="1:11" ht="15">
      <c r="A30" s="6" t="s">
        <v>65</v>
      </c>
      <c r="B30" s="18">
        <v>13487</v>
      </c>
      <c r="C30" s="18">
        <v>7392</v>
      </c>
      <c r="D30" s="18">
        <v>4216</v>
      </c>
      <c r="E30" s="18">
        <v>1303</v>
      </c>
      <c r="F30" s="7" t="s">
        <v>82</v>
      </c>
      <c r="G30" s="7" t="s">
        <v>82</v>
      </c>
      <c r="H30" s="18">
        <v>0</v>
      </c>
      <c r="I30" s="18">
        <v>1879</v>
      </c>
      <c r="J30" s="18">
        <v>363</v>
      </c>
      <c r="K30" s="18">
        <v>549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8" t="s">
        <v>82</v>
      </c>
      <c r="G31" s="8" t="s">
        <v>82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392506</v>
      </c>
      <c r="C33" s="22">
        <f t="shared" ref="C33:K33" si="0">C12+C13+C14+C17+C18+C19+C20+C24++C27+C28+C30</f>
        <v>78496</v>
      </c>
      <c r="D33" s="22">
        <f t="shared" si="0"/>
        <v>198410</v>
      </c>
      <c r="E33" s="22">
        <f t="shared" si="0"/>
        <v>68276</v>
      </c>
      <c r="F33" s="22" t="e">
        <f t="shared" si="0"/>
        <v>#VALUE!</v>
      </c>
      <c r="G33" s="22" t="e">
        <f t="shared" si="0"/>
        <v>#VALUE!</v>
      </c>
      <c r="H33" s="22">
        <f t="shared" si="0"/>
        <v>106</v>
      </c>
      <c r="I33" s="22">
        <f t="shared" si="0"/>
        <v>115494</v>
      </c>
      <c r="J33" s="22">
        <f t="shared" si="0"/>
        <v>85665</v>
      </c>
      <c r="K33" s="22">
        <f t="shared" si="0"/>
        <v>24619</v>
      </c>
    </row>
    <row r="34" spans="1:11" s="20" customFormat="1" ht="15">
      <c r="A34" s="1" t="s">
        <v>82</v>
      </c>
      <c r="B34" s="28">
        <f t="shared" ref="B34:C34" si="1">B12+B13+B14+B17+B18+B19+B20+B24+B27+B28+B30</f>
        <v>392506</v>
      </c>
      <c r="C34" s="28">
        <f t="shared" si="1"/>
        <v>78496</v>
      </c>
      <c r="D34" s="28">
        <f>D12+D13+D14+D17+D18+D19+D20+D24+D27+D28+D30</f>
        <v>198410</v>
      </c>
      <c r="E34" s="28">
        <f t="shared" ref="E34:K34" si="2">E12+E13+E14+E17+E18+E19+E20+E24+E27+E28+E30</f>
        <v>68276</v>
      </c>
      <c r="F34" s="28" t="e">
        <f t="shared" si="2"/>
        <v>#VALUE!</v>
      </c>
      <c r="G34" s="28" t="e">
        <f t="shared" si="2"/>
        <v>#VALUE!</v>
      </c>
      <c r="H34" s="28">
        <f t="shared" si="2"/>
        <v>106</v>
      </c>
      <c r="I34" s="28">
        <f t="shared" si="2"/>
        <v>115494</v>
      </c>
      <c r="J34" s="22">
        <f t="shared" si="2"/>
        <v>85665</v>
      </c>
      <c r="K34" s="28">
        <f t="shared" si="2"/>
        <v>24619</v>
      </c>
    </row>
    <row r="35" spans="1:11" ht="15">
      <c r="A35" s="6" t="s">
        <v>60</v>
      </c>
      <c r="B35" s="19">
        <v>13223</v>
      </c>
      <c r="C35" s="19">
        <v>5049</v>
      </c>
      <c r="D35" s="19">
        <v>6153</v>
      </c>
      <c r="E35" s="19">
        <v>1949</v>
      </c>
      <c r="F35" s="8" t="s">
        <v>82</v>
      </c>
      <c r="G35" s="8" t="s">
        <v>82</v>
      </c>
      <c r="H35" s="19">
        <v>0</v>
      </c>
      <c r="I35" s="19">
        <v>2021</v>
      </c>
      <c r="J35" s="19">
        <v>345</v>
      </c>
      <c r="K35" s="19">
        <v>1676</v>
      </c>
    </row>
    <row r="36" spans="1:11" ht="15">
      <c r="A36" s="6" t="s">
        <v>61</v>
      </c>
      <c r="B36" s="18">
        <v>227966</v>
      </c>
      <c r="C36" s="18">
        <v>224825</v>
      </c>
      <c r="D36" s="18">
        <v>2976</v>
      </c>
      <c r="E36" s="18">
        <v>1546</v>
      </c>
      <c r="F36" s="7" t="s">
        <v>82</v>
      </c>
      <c r="G36" s="7" t="s">
        <v>82</v>
      </c>
      <c r="H36" s="18">
        <v>0</v>
      </c>
      <c r="I36" s="18">
        <v>165</v>
      </c>
      <c r="J36" s="18">
        <v>0</v>
      </c>
      <c r="K36" s="18">
        <v>165</v>
      </c>
    </row>
    <row r="37" spans="1:11" ht="15">
      <c r="A37" s="6" t="s">
        <v>64</v>
      </c>
      <c r="B37" s="19">
        <v>108666</v>
      </c>
      <c r="C37" s="19">
        <v>55103</v>
      </c>
      <c r="D37" s="19">
        <v>33690</v>
      </c>
      <c r="E37" s="19">
        <v>6308</v>
      </c>
      <c r="F37" s="8" t="s">
        <v>82</v>
      </c>
      <c r="G37" s="8" t="s">
        <v>82</v>
      </c>
      <c r="H37" s="19">
        <v>0</v>
      </c>
      <c r="I37" s="19">
        <v>19873</v>
      </c>
      <c r="J37" s="19">
        <v>17196</v>
      </c>
      <c r="K37" s="19">
        <v>2677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C5" sqref="C5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  <c r="J3" s="33">
        <f>J14/B14</f>
        <v>0.1518528424118154</v>
      </c>
    </row>
    <row r="4" spans="1:11" ht="11.45" customHeight="1">
      <c r="C4">
        <f>C18/B18</f>
        <v>0.52603369065849925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28</v>
      </c>
      <c r="D7">
        <f>D36/B36</f>
        <v>1.1559923378029482E-2</v>
      </c>
    </row>
    <row r="8" spans="1:11" ht="15">
      <c r="A8" s="1" t="s">
        <v>15</v>
      </c>
      <c r="B8" s="21">
        <f>C11+D11+I11</f>
        <v>246220</v>
      </c>
      <c r="C8" s="2" t="s">
        <v>20</v>
      </c>
    </row>
    <row r="9" spans="1:11" ht="11.45" customHeight="1">
      <c r="C9" s="33">
        <f>C14/B14</f>
        <v>0.34834031678107635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249502</v>
      </c>
      <c r="C11" s="19">
        <v>129270</v>
      </c>
      <c r="D11" s="19">
        <v>75970</v>
      </c>
      <c r="E11" s="19">
        <v>24757</v>
      </c>
      <c r="F11" s="19">
        <v>9001</v>
      </c>
      <c r="G11" s="19">
        <v>4834</v>
      </c>
      <c r="H11" s="19">
        <v>3282</v>
      </c>
      <c r="I11" s="19">
        <v>40980</v>
      </c>
      <c r="J11" s="19">
        <v>15888</v>
      </c>
      <c r="K11" s="19">
        <v>21646</v>
      </c>
    </row>
    <row r="12" spans="1:11" ht="15">
      <c r="A12" s="6" t="s">
        <v>47</v>
      </c>
      <c r="B12" s="18">
        <v>6055</v>
      </c>
      <c r="C12" s="18">
        <v>1044</v>
      </c>
      <c r="D12" s="18">
        <v>1614</v>
      </c>
      <c r="E12" s="18">
        <v>644</v>
      </c>
      <c r="F12" s="7" t="s">
        <v>82</v>
      </c>
      <c r="G12" s="7" t="s">
        <v>82</v>
      </c>
      <c r="H12" s="18">
        <v>3279</v>
      </c>
      <c r="I12" s="18">
        <v>118</v>
      </c>
      <c r="J12" s="18">
        <v>101</v>
      </c>
      <c r="K12" s="18">
        <v>17</v>
      </c>
    </row>
    <row r="13" spans="1:11" ht="15">
      <c r="A13" s="6" t="s">
        <v>48</v>
      </c>
      <c r="B13" s="19">
        <v>1239</v>
      </c>
      <c r="C13" s="19">
        <v>602</v>
      </c>
      <c r="D13" s="19">
        <v>309</v>
      </c>
      <c r="E13" s="19">
        <v>61</v>
      </c>
      <c r="F13" s="8" t="s">
        <v>82</v>
      </c>
      <c r="G13" s="8" t="s">
        <v>82</v>
      </c>
      <c r="H13" s="19">
        <v>0</v>
      </c>
      <c r="I13" s="19">
        <v>328</v>
      </c>
      <c r="J13" s="19">
        <v>12</v>
      </c>
      <c r="K13" s="19">
        <v>6</v>
      </c>
    </row>
    <row r="14" spans="1:11" ht="15">
      <c r="A14" s="6" t="s">
        <v>49</v>
      </c>
      <c r="B14" s="18">
        <v>33651</v>
      </c>
      <c r="C14" s="18">
        <v>11722</v>
      </c>
      <c r="D14" s="18">
        <v>14701</v>
      </c>
      <c r="E14" s="18">
        <v>1491</v>
      </c>
      <c r="F14" s="7" t="s">
        <v>82</v>
      </c>
      <c r="G14" s="7" t="s">
        <v>82</v>
      </c>
      <c r="H14" s="18">
        <v>0</v>
      </c>
      <c r="I14" s="18">
        <v>7228</v>
      </c>
      <c r="J14" s="18">
        <v>5110</v>
      </c>
      <c r="K14" s="18">
        <v>1867</v>
      </c>
    </row>
    <row r="15" spans="1:11" ht="15">
      <c r="A15" s="6" t="s">
        <v>50</v>
      </c>
      <c r="B15" s="8" t="s">
        <v>82</v>
      </c>
      <c r="C15" s="8" t="s">
        <v>82</v>
      </c>
      <c r="D15" s="8" t="s">
        <v>82</v>
      </c>
      <c r="E15" s="8" t="s">
        <v>82</v>
      </c>
      <c r="F15" s="8" t="s">
        <v>82</v>
      </c>
      <c r="G15" s="8" t="s">
        <v>82</v>
      </c>
      <c r="H15" s="8" t="s">
        <v>82</v>
      </c>
      <c r="I15" s="8" t="s">
        <v>82</v>
      </c>
      <c r="J15" s="8" t="s">
        <v>82</v>
      </c>
      <c r="K15" s="8" t="s">
        <v>82</v>
      </c>
    </row>
    <row r="16" spans="1:11" ht="15">
      <c r="A16" s="6" t="s">
        <v>51</v>
      </c>
      <c r="B16" s="7" t="s">
        <v>82</v>
      </c>
      <c r="C16" s="7" t="s">
        <v>82</v>
      </c>
      <c r="D16" s="7" t="s">
        <v>82</v>
      </c>
      <c r="E16" s="7" t="s">
        <v>82</v>
      </c>
      <c r="F16" s="7" t="s">
        <v>82</v>
      </c>
      <c r="G16" s="7" t="s">
        <v>82</v>
      </c>
      <c r="H16" s="7" t="s">
        <v>82</v>
      </c>
      <c r="I16" s="7" t="s">
        <v>82</v>
      </c>
      <c r="J16" s="7" t="s">
        <v>82</v>
      </c>
      <c r="K16" s="7" t="s">
        <v>82</v>
      </c>
    </row>
    <row r="17" spans="1:11" ht="15">
      <c r="A17" s="6" t="s">
        <v>52</v>
      </c>
      <c r="B17" s="19">
        <v>13360</v>
      </c>
      <c r="C17" s="19">
        <v>3291</v>
      </c>
      <c r="D17" s="19">
        <v>7596</v>
      </c>
      <c r="E17" s="19">
        <v>31</v>
      </c>
      <c r="F17" s="8" t="s">
        <v>82</v>
      </c>
      <c r="G17" s="8" t="s">
        <v>82</v>
      </c>
      <c r="H17" s="19">
        <v>0</v>
      </c>
      <c r="I17" s="19">
        <v>2473</v>
      </c>
      <c r="J17" s="19">
        <v>201</v>
      </c>
      <c r="K17" s="19">
        <v>2264</v>
      </c>
    </row>
    <row r="18" spans="1:11" ht="15">
      <c r="A18" s="6" t="s">
        <v>53</v>
      </c>
      <c r="B18" s="18">
        <v>2612</v>
      </c>
      <c r="C18" s="18">
        <v>1374</v>
      </c>
      <c r="D18" s="18">
        <v>1059</v>
      </c>
      <c r="E18" s="18">
        <v>263</v>
      </c>
      <c r="F18" s="7" t="s">
        <v>82</v>
      </c>
      <c r="G18" s="7" t="s">
        <v>82</v>
      </c>
      <c r="H18" s="18">
        <v>0</v>
      </c>
      <c r="I18" s="18">
        <v>179</v>
      </c>
      <c r="J18" s="18">
        <v>69</v>
      </c>
      <c r="K18" s="18">
        <v>69</v>
      </c>
    </row>
    <row r="19" spans="1:11" ht="15">
      <c r="A19" s="6" t="s">
        <v>54</v>
      </c>
      <c r="B19" s="19">
        <v>24265</v>
      </c>
      <c r="C19" s="19">
        <v>20273</v>
      </c>
      <c r="D19" s="19">
        <v>3858</v>
      </c>
      <c r="E19" s="19">
        <v>1594</v>
      </c>
      <c r="F19" s="8" t="s">
        <v>82</v>
      </c>
      <c r="G19" s="8" t="s">
        <v>82</v>
      </c>
      <c r="H19" s="19">
        <v>0</v>
      </c>
      <c r="I19" s="19">
        <v>134</v>
      </c>
      <c r="J19" s="19">
        <v>104</v>
      </c>
      <c r="K19" s="19">
        <v>25</v>
      </c>
    </row>
    <row r="20" spans="1:11" ht="15">
      <c r="A20" s="6" t="s">
        <v>55</v>
      </c>
      <c r="B20" s="18">
        <v>40154</v>
      </c>
      <c r="C20" s="18">
        <v>11773</v>
      </c>
      <c r="D20" s="18">
        <v>21528</v>
      </c>
      <c r="E20" s="18">
        <v>12709</v>
      </c>
      <c r="F20" s="7" t="s">
        <v>82</v>
      </c>
      <c r="G20" s="7" t="s">
        <v>82</v>
      </c>
      <c r="H20" s="18">
        <v>0</v>
      </c>
      <c r="I20" s="18">
        <v>6853</v>
      </c>
      <c r="J20" s="18">
        <v>497</v>
      </c>
      <c r="K20" s="18">
        <v>5910</v>
      </c>
    </row>
    <row r="21" spans="1:11" ht="15">
      <c r="A21" s="6" t="s">
        <v>56</v>
      </c>
      <c r="B21" s="19">
        <v>17382</v>
      </c>
      <c r="C21" s="19">
        <v>5794</v>
      </c>
      <c r="D21" s="19">
        <v>9029</v>
      </c>
      <c r="E21" s="19">
        <v>4282</v>
      </c>
      <c r="F21" s="8" t="s">
        <v>82</v>
      </c>
      <c r="G21" s="8" t="s">
        <v>82</v>
      </c>
      <c r="H21" s="19">
        <v>0</v>
      </c>
      <c r="I21" s="19">
        <v>2559</v>
      </c>
      <c r="J21" s="19">
        <v>407</v>
      </c>
      <c r="K21" s="19">
        <v>2070</v>
      </c>
    </row>
    <row r="22" spans="1:11" ht="15">
      <c r="A22" s="6" t="s">
        <v>57</v>
      </c>
      <c r="B22" s="18">
        <v>18097</v>
      </c>
      <c r="C22" s="18">
        <v>3487</v>
      </c>
      <c r="D22" s="18">
        <v>10585</v>
      </c>
      <c r="E22" s="18">
        <v>8167</v>
      </c>
      <c r="F22" s="7" t="s">
        <v>82</v>
      </c>
      <c r="G22" s="7" t="s">
        <v>82</v>
      </c>
      <c r="H22" s="18">
        <v>0</v>
      </c>
      <c r="I22" s="18">
        <v>4025</v>
      </c>
      <c r="J22" s="18">
        <v>79</v>
      </c>
      <c r="K22" s="18">
        <v>3624</v>
      </c>
    </row>
    <row r="23" spans="1:11" ht="15">
      <c r="A23" s="6" t="s">
        <v>58</v>
      </c>
      <c r="B23" s="19">
        <v>4675</v>
      </c>
      <c r="C23" s="19">
        <v>2492</v>
      </c>
      <c r="D23" s="19">
        <v>1914</v>
      </c>
      <c r="E23" s="19">
        <v>260</v>
      </c>
      <c r="F23" s="8" t="s">
        <v>82</v>
      </c>
      <c r="G23" s="8" t="s">
        <v>82</v>
      </c>
      <c r="H23" s="19">
        <v>0</v>
      </c>
      <c r="I23" s="19">
        <v>269</v>
      </c>
      <c r="J23" s="19">
        <v>11</v>
      </c>
      <c r="K23" s="19">
        <v>216</v>
      </c>
    </row>
    <row r="24" spans="1:11" ht="15">
      <c r="A24" s="6" t="s">
        <v>59</v>
      </c>
      <c r="B24" s="18">
        <v>12950</v>
      </c>
      <c r="C24" s="18">
        <v>1379</v>
      </c>
      <c r="D24" s="18">
        <v>3879</v>
      </c>
      <c r="E24" s="18">
        <v>80</v>
      </c>
      <c r="F24" s="7" t="s">
        <v>82</v>
      </c>
      <c r="G24" s="7" t="s">
        <v>82</v>
      </c>
      <c r="H24" s="18">
        <v>0</v>
      </c>
      <c r="I24" s="18">
        <v>7692</v>
      </c>
      <c r="J24" s="18">
        <v>1093</v>
      </c>
      <c r="K24" s="18">
        <v>5770</v>
      </c>
    </row>
    <row r="27" spans="1:11" ht="15">
      <c r="A27" s="6" t="s">
        <v>62</v>
      </c>
      <c r="B27" s="19">
        <v>10347</v>
      </c>
      <c r="C27" s="19">
        <v>1915</v>
      </c>
      <c r="D27" s="19">
        <v>1884</v>
      </c>
      <c r="E27" s="19">
        <v>417</v>
      </c>
      <c r="F27" s="8" t="s">
        <v>82</v>
      </c>
      <c r="G27" s="8" t="s">
        <v>82</v>
      </c>
      <c r="H27" s="19">
        <v>0</v>
      </c>
      <c r="I27" s="19">
        <v>6548</v>
      </c>
      <c r="J27" s="19">
        <v>3875</v>
      </c>
      <c r="K27" s="19">
        <v>2456</v>
      </c>
    </row>
    <row r="28" spans="1:11" ht="15">
      <c r="A28" s="6" t="s">
        <v>63</v>
      </c>
      <c r="B28" s="18">
        <v>8031</v>
      </c>
      <c r="C28" s="18">
        <v>924</v>
      </c>
      <c r="D28" s="18">
        <v>7726</v>
      </c>
      <c r="E28" s="18">
        <v>6356</v>
      </c>
      <c r="F28" s="7" t="s">
        <v>82</v>
      </c>
      <c r="G28" s="7" t="s">
        <v>82</v>
      </c>
      <c r="H28" s="18">
        <v>2</v>
      </c>
      <c r="I28" s="18">
        <v>-621</v>
      </c>
      <c r="J28" s="18">
        <v>69</v>
      </c>
      <c r="K28" s="18">
        <v>-601</v>
      </c>
    </row>
    <row r="30" spans="1:11" ht="15">
      <c r="A30" s="6" t="s">
        <v>65</v>
      </c>
      <c r="B30" s="18">
        <v>5625</v>
      </c>
      <c r="C30" s="18">
        <v>2750</v>
      </c>
      <c r="D30" s="18">
        <v>2260</v>
      </c>
      <c r="E30" s="18">
        <v>437</v>
      </c>
      <c r="F30" s="7" t="s">
        <v>82</v>
      </c>
      <c r="G30" s="7" t="s">
        <v>82</v>
      </c>
      <c r="H30" s="18">
        <v>1</v>
      </c>
      <c r="I30" s="18">
        <v>614</v>
      </c>
      <c r="J30" s="18">
        <v>31</v>
      </c>
      <c r="K30" s="18">
        <v>224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8" t="s">
        <v>82</v>
      </c>
      <c r="G31" s="8" t="s">
        <v>82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158289</v>
      </c>
      <c r="C33" s="22">
        <f t="shared" ref="C33:K33" si="0">C12+C13+C14+C17+C18+C19+C20+C24++C27+C28+C30</f>
        <v>57047</v>
      </c>
      <c r="D33" s="22">
        <f t="shared" si="0"/>
        <v>66414</v>
      </c>
      <c r="E33" s="22">
        <f t="shared" si="0"/>
        <v>24083</v>
      </c>
      <c r="F33" s="22" t="e">
        <f t="shared" si="0"/>
        <v>#VALUE!</v>
      </c>
      <c r="G33" s="22" t="e">
        <f t="shared" si="0"/>
        <v>#VALUE!</v>
      </c>
      <c r="H33" s="22">
        <f t="shared" si="0"/>
        <v>3282</v>
      </c>
      <c r="I33" s="22">
        <f t="shared" si="0"/>
        <v>31546</v>
      </c>
      <c r="J33" s="22">
        <f t="shared" si="0"/>
        <v>11162</v>
      </c>
      <c r="K33" s="22">
        <f t="shared" si="0"/>
        <v>18007</v>
      </c>
    </row>
    <row r="34" spans="1:11" s="20" customFormat="1" ht="15">
      <c r="A34" s="1" t="s">
        <v>82</v>
      </c>
      <c r="B34" s="28">
        <f t="shared" ref="B34:C34" si="1">B12+B13+B14+B17+B18+B19+B20+B24+B27+B28+B30</f>
        <v>158289</v>
      </c>
      <c r="C34" s="28">
        <f t="shared" si="1"/>
        <v>57047</v>
      </c>
      <c r="D34" s="28">
        <f>D12+D13+D14+D17+D18+D19+D20+D24+D27+D28+D30</f>
        <v>66414</v>
      </c>
      <c r="E34" s="28">
        <f t="shared" ref="E34:K34" si="2">E12+E13+E14+E17+E18+E19+E20+E24+E27+E28+E30</f>
        <v>24083</v>
      </c>
      <c r="F34" s="28" t="e">
        <f t="shared" si="2"/>
        <v>#VALUE!</v>
      </c>
      <c r="G34" s="28" t="e">
        <f t="shared" si="2"/>
        <v>#VALUE!</v>
      </c>
      <c r="H34" s="28">
        <f t="shared" si="2"/>
        <v>3282</v>
      </c>
      <c r="I34" s="28">
        <f t="shared" si="2"/>
        <v>31546</v>
      </c>
      <c r="J34" s="22">
        <f t="shared" si="2"/>
        <v>11162</v>
      </c>
      <c r="K34" s="28">
        <f t="shared" si="2"/>
        <v>18007</v>
      </c>
    </row>
    <row r="35" spans="1:11" ht="15">
      <c r="A35" s="6" t="s">
        <v>60</v>
      </c>
      <c r="B35" s="19">
        <v>940</v>
      </c>
      <c r="C35" s="19">
        <v>-3272</v>
      </c>
      <c r="D35" s="19">
        <v>800</v>
      </c>
      <c r="E35" s="19">
        <v>23</v>
      </c>
      <c r="F35" s="8" t="s">
        <v>82</v>
      </c>
      <c r="G35" s="8" t="s">
        <v>82</v>
      </c>
      <c r="H35" s="19">
        <v>0</v>
      </c>
      <c r="I35" s="19">
        <v>3412</v>
      </c>
      <c r="J35" s="19">
        <v>148</v>
      </c>
      <c r="K35" s="19">
        <v>2224</v>
      </c>
    </row>
    <row r="36" spans="1:11" ht="15">
      <c r="A36" s="6" t="s">
        <v>61</v>
      </c>
      <c r="B36" s="18">
        <v>60035</v>
      </c>
      <c r="C36" s="18">
        <v>59324</v>
      </c>
      <c r="D36" s="18">
        <v>694</v>
      </c>
      <c r="E36" s="18">
        <v>62</v>
      </c>
      <c r="F36" s="7" t="s">
        <v>82</v>
      </c>
      <c r="G36" s="7" t="s">
        <v>82</v>
      </c>
      <c r="H36" s="18">
        <v>0</v>
      </c>
      <c r="I36" s="18">
        <v>17</v>
      </c>
      <c r="J36" s="18">
        <v>15</v>
      </c>
      <c r="K36" s="18">
        <v>2</v>
      </c>
    </row>
    <row r="37" spans="1:11" ht="15">
      <c r="A37" s="6" t="s">
        <v>64</v>
      </c>
      <c r="B37" s="19">
        <v>30238</v>
      </c>
      <c r="C37" s="19">
        <v>16171</v>
      </c>
      <c r="D37" s="19">
        <v>8062</v>
      </c>
      <c r="E37" s="19">
        <v>589</v>
      </c>
      <c r="F37" s="8" t="s">
        <v>82</v>
      </c>
      <c r="G37" s="8" t="s">
        <v>82</v>
      </c>
      <c r="H37" s="19">
        <v>0</v>
      </c>
      <c r="I37" s="19">
        <v>6005</v>
      </c>
      <c r="J37" s="19">
        <v>4563</v>
      </c>
      <c r="K37" s="19">
        <v>1413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A34" sqref="A34:XFD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30</v>
      </c>
    </row>
    <row r="8" spans="1:11" ht="15">
      <c r="A8" s="1" t="s">
        <v>15</v>
      </c>
      <c r="B8" s="21">
        <f>C11+D11+I11</f>
        <v>571278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572294</v>
      </c>
      <c r="C11" s="19">
        <v>304669</v>
      </c>
      <c r="D11" s="19">
        <v>127068</v>
      </c>
      <c r="E11" s="19">
        <v>42682</v>
      </c>
      <c r="F11" s="19">
        <v>12494</v>
      </c>
      <c r="G11" s="19">
        <v>5878</v>
      </c>
      <c r="H11" s="19">
        <v>1015</v>
      </c>
      <c r="I11" s="19">
        <v>139541</v>
      </c>
      <c r="J11" s="19">
        <v>53365</v>
      </c>
      <c r="K11" s="19">
        <v>82419</v>
      </c>
    </row>
    <row r="12" spans="1:11" ht="15">
      <c r="A12" s="6" t="s">
        <v>47</v>
      </c>
      <c r="B12" s="18">
        <v>11770</v>
      </c>
      <c r="C12" s="18">
        <v>3557</v>
      </c>
      <c r="D12" s="18">
        <v>6596</v>
      </c>
      <c r="E12" s="18">
        <v>445</v>
      </c>
      <c r="F12" s="18">
        <v>56</v>
      </c>
      <c r="G12" s="18">
        <v>56</v>
      </c>
      <c r="H12" s="18">
        <v>1015</v>
      </c>
      <c r="I12" s="18">
        <v>602</v>
      </c>
      <c r="J12" s="18">
        <v>581</v>
      </c>
      <c r="K12" s="18">
        <v>21</v>
      </c>
    </row>
    <row r="13" spans="1:11" ht="15">
      <c r="A13" s="6" t="s">
        <v>48</v>
      </c>
      <c r="B13" s="19">
        <v>1176</v>
      </c>
      <c r="C13" s="19">
        <v>248</v>
      </c>
      <c r="D13" s="19">
        <v>561</v>
      </c>
      <c r="E13" s="19">
        <v>156</v>
      </c>
      <c r="F13" s="19">
        <v>42</v>
      </c>
      <c r="G13" s="19">
        <v>4</v>
      </c>
      <c r="H13" s="19">
        <v>0</v>
      </c>
      <c r="I13" s="19">
        <v>366</v>
      </c>
      <c r="J13" s="19">
        <v>245</v>
      </c>
      <c r="K13" s="19">
        <v>122</v>
      </c>
    </row>
    <row r="14" spans="1:11" ht="15">
      <c r="A14" s="6" t="s">
        <v>49</v>
      </c>
      <c r="B14" s="18">
        <v>66310</v>
      </c>
      <c r="C14" s="18">
        <v>5156</v>
      </c>
      <c r="D14" s="18">
        <v>19085</v>
      </c>
      <c r="E14" s="18">
        <v>3283</v>
      </c>
      <c r="F14" s="18">
        <v>1650</v>
      </c>
      <c r="G14" s="18">
        <v>337</v>
      </c>
      <c r="H14" s="18">
        <v>0</v>
      </c>
      <c r="I14" s="18">
        <v>42070</v>
      </c>
      <c r="J14" s="18">
        <v>25363</v>
      </c>
      <c r="K14" s="18">
        <v>16707</v>
      </c>
    </row>
    <row r="15" spans="1:11" ht="15">
      <c r="A15" s="6" t="s">
        <v>50</v>
      </c>
      <c r="B15" s="19">
        <v>7078</v>
      </c>
      <c r="C15" s="19">
        <v>1755</v>
      </c>
      <c r="D15" s="19">
        <v>3667</v>
      </c>
      <c r="E15" s="19">
        <v>574</v>
      </c>
      <c r="F15" s="19">
        <v>260</v>
      </c>
      <c r="G15" s="19">
        <v>11</v>
      </c>
      <c r="H15" s="19">
        <v>0</v>
      </c>
      <c r="I15" s="19">
        <v>1656</v>
      </c>
      <c r="J15" s="19">
        <v>690</v>
      </c>
      <c r="K15" s="19">
        <v>966</v>
      </c>
    </row>
    <row r="16" spans="1:11" ht="15">
      <c r="A16" s="6" t="s">
        <v>51</v>
      </c>
      <c r="B16" s="18">
        <v>758</v>
      </c>
      <c r="C16" s="18">
        <v>79</v>
      </c>
      <c r="D16" s="18">
        <v>357</v>
      </c>
      <c r="E16" s="18">
        <v>69</v>
      </c>
      <c r="F16" s="18">
        <v>42</v>
      </c>
      <c r="G16" s="18">
        <v>1</v>
      </c>
      <c r="H16" s="18">
        <v>0</v>
      </c>
      <c r="I16" s="18">
        <v>323</v>
      </c>
      <c r="J16" s="18">
        <v>250</v>
      </c>
      <c r="K16" s="18">
        <v>73</v>
      </c>
    </row>
    <row r="17" spans="1:11" ht="15">
      <c r="A17" s="6" t="s">
        <v>52</v>
      </c>
      <c r="B17" s="19">
        <v>18861</v>
      </c>
      <c r="C17" s="19">
        <v>3519</v>
      </c>
      <c r="D17" s="19">
        <v>13860</v>
      </c>
      <c r="E17" s="19">
        <v>3001</v>
      </c>
      <c r="F17" s="19">
        <v>822</v>
      </c>
      <c r="G17" s="19">
        <v>79</v>
      </c>
      <c r="H17" s="19">
        <v>0</v>
      </c>
      <c r="I17" s="19">
        <v>1482</v>
      </c>
      <c r="J17" s="19">
        <v>524</v>
      </c>
      <c r="K17" s="19">
        <v>958</v>
      </c>
    </row>
    <row r="18" spans="1:11" ht="15">
      <c r="A18" s="6" t="s">
        <v>53</v>
      </c>
      <c r="B18" s="18">
        <v>7024</v>
      </c>
      <c r="C18" s="18">
        <v>3079</v>
      </c>
      <c r="D18" s="18">
        <v>3576</v>
      </c>
      <c r="E18" s="18">
        <v>1039</v>
      </c>
      <c r="F18" s="18">
        <v>152</v>
      </c>
      <c r="G18" s="18">
        <v>4</v>
      </c>
      <c r="H18" s="18">
        <v>0</v>
      </c>
      <c r="I18" s="18">
        <v>369</v>
      </c>
      <c r="J18" s="18">
        <v>68</v>
      </c>
      <c r="K18" s="18">
        <v>301</v>
      </c>
    </row>
    <row r="19" spans="1:11" ht="15">
      <c r="A19" s="6" t="s">
        <v>54</v>
      </c>
      <c r="B19" s="19">
        <v>9471</v>
      </c>
      <c r="C19" s="19">
        <v>2586</v>
      </c>
      <c r="D19" s="19">
        <v>5586</v>
      </c>
      <c r="E19" s="19">
        <v>1875</v>
      </c>
      <c r="F19" s="19">
        <v>146</v>
      </c>
      <c r="G19" s="19">
        <v>14</v>
      </c>
      <c r="H19" s="19">
        <v>0</v>
      </c>
      <c r="I19" s="19">
        <v>1299</v>
      </c>
      <c r="J19" s="19">
        <v>110</v>
      </c>
      <c r="K19" s="19">
        <v>1189</v>
      </c>
    </row>
    <row r="20" spans="1:11" ht="15">
      <c r="A20" s="6" t="s">
        <v>55</v>
      </c>
      <c r="B20" s="18">
        <v>54669</v>
      </c>
      <c r="C20" s="18">
        <v>23042</v>
      </c>
      <c r="D20" s="18">
        <v>24236</v>
      </c>
      <c r="E20" s="18">
        <v>13736</v>
      </c>
      <c r="F20" s="18">
        <v>1042</v>
      </c>
      <c r="G20" s="18">
        <v>274</v>
      </c>
      <c r="H20" s="18">
        <v>0</v>
      </c>
      <c r="I20" s="18">
        <v>7392</v>
      </c>
      <c r="J20" s="18">
        <v>215</v>
      </c>
      <c r="K20" s="18">
        <v>7176</v>
      </c>
    </row>
    <row r="21" spans="1:11" ht="15">
      <c r="A21" s="6" t="s">
        <v>56</v>
      </c>
      <c r="B21" s="19">
        <v>21300</v>
      </c>
      <c r="C21" s="19">
        <v>8406</v>
      </c>
      <c r="D21" s="19">
        <v>8428</v>
      </c>
      <c r="E21" s="19">
        <v>2975</v>
      </c>
      <c r="F21" s="19">
        <v>525</v>
      </c>
      <c r="G21" s="19">
        <v>75</v>
      </c>
      <c r="H21" s="19">
        <v>0</v>
      </c>
      <c r="I21" s="19">
        <v>4467</v>
      </c>
      <c r="J21" s="19">
        <v>0</v>
      </c>
      <c r="K21" s="19">
        <v>4467</v>
      </c>
    </row>
    <row r="22" spans="1:11" ht="15">
      <c r="A22" s="6" t="s">
        <v>57</v>
      </c>
      <c r="B22" s="18">
        <v>26315</v>
      </c>
      <c r="C22" s="18">
        <v>10144</v>
      </c>
      <c r="D22" s="18">
        <v>13506</v>
      </c>
      <c r="E22" s="18">
        <v>10251</v>
      </c>
      <c r="F22" s="18">
        <v>307</v>
      </c>
      <c r="G22" s="18">
        <v>153</v>
      </c>
      <c r="H22" s="18">
        <v>0</v>
      </c>
      <c r="I22" s="18">
        <v>2666</v>
      </c>
      <c r="J22" s="18">
        <v>215</v>
      </c>
      <c r="K22" s="18">
        <v>2451</v>
      </c>
    </row>
    <row r="23" spans="1:11" ht="15">
      <c r="A23" s="6" t="s">
        <v>58</v>
      </c>
      <c r="B23" s="19">
        <v>7054</v>
      </c>
      <c r="C23" s="19">
        <v>4492</v>
      </c>
      <c r="D23" s="19">
        <v>2303</v>
      </c>
      <c r="E23" s="19">
        <v>510</v>
      </c>
      <c r="F23" s="19">
        <v>210</v>
      </c>
      <c r="G23" s="19">
        <v>46</v>
      </c>
      <c r="H23" s="19">
        <v>0</v>
      </c>
      <c r="I23" s="19">
        <v>259</v>
      </c>
      <c r="J23" s="19">
        <v>0</v>
      </c>
      <c r="K23" s="19">
        <v>259</v>
      </c>
    </row>
    <row r="24" spans="1:11" ht="15">
      <c r="A24" s="6" t="s">
        <v>59</v>
      </c>
      <c r="B24" s="18">
        <v>39130</v>
      </c>
      <c r="C24" s="18">
        <v>1857</v>
      </c>
      <c r="D24" s="18">
        <v>7611</v>
      </c>
      <c r="E24" s="18">
        <v>1164</v>
      </c>
      <c r="F24" s="18">
        <v>2061</v>
      </c>
      <c r="G24" s="18">
        <v>162</v>
      </c>
      <c r="H24" s="18">
        <v>0</v>
      </c>
      <c r="I24" s="18">
        <v>29662</v>
      </c>
      <c r="J24" s="18">
        <v>5287</v>
      </c>
      <c r="K24" s="18">
        <v>20807</v>
      </c>
    </row>
    <row r="27" spans="1:11" ht="15">
      <c r="A27" s="6" t="s">
        <v>62</v>
      </c>
      <c r="B27" s="19">
        <v>43375</v>
      </c>
      <c r="C27" s="19">
        <v>6545</v>
      </c>
      <c r="D27" s="19">
        <v>4965</v>
      </c>
      <c r="E27" s="19">
        <v>1561</v>
      </c>
      <c r="F27" s="19">
        <v>319</v>
      </c>
      <c r="G27" s="19">
        <v>68</v>
      </c>
      <c r="H27" s="19">
        <v>0</v>
      </c>
      <c r="I27" s="19">
        <v>31864</v>
      </c>
      <c r="J27" s="19">
        <v>16175</v>
      </c>
      <c r="K27" s="19">
        <v>15690</v>
      </c>
    </row>
    <row r="28" spans="1:11" ht="15">
      <c r="A28" s="6" t="s">
        <v>63</v>
      </c>
      <c r="B28" s="18">
        <v>24521</v>
      </c>
      <c r="C28" s="18">
        <v>1302</v>
      </c>
      <c r="D28" s="18">
        <v>20125</v>
      </c>
      <c r="E28" s="18">
        <v>11858</v>
      </c>
      <c r="F28" s="18">
        <v>950</v>
      </c>
      <c r="G28" s="18">
        <v>210</v>
      </c>
      <c r="H28" s="18">
        <v>0</v>
      </c>
      <c r="I28" s="18">
        <v>3095</v>
      </c>
      <c r="J28" s="18">
        <v>168</v>
      </c>
      <c r="K28" s="18">
        <v>2921</v>
      </c>
    </row>
    <row r="30" spans="1:11" ht="15">
      <c r="A30" s="6" t="s">
        <v>65</v>
      </c>
      <c r="B30" s="18">
        <v>12365</v>
      </c>
      <c r="C30" s="18">
        <v>8033</v>
      </c>
      <c r="D30" s="18">
        <v>1677</v>
      </c>
      <c r="E30" s="18">
        <v>379</v>
      </c>
      <c r="F30" s="18">
        <v>177</v>
      </c>
      <c r="G30" s="18">
        <v>132</v>
      </c>
      <c r="H30" s="18">
        <v>0</v>
      </c>
      <c r="I30" s="18">
        <v>2655</v>
      </c>
      <c r="J30" s="18">
        <v>90</v>
      </c>
      <c r="K30" s="18">
        <v>2497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288672</v>
      </c>
      <c r="C33" s="22">
        <f t="shared" ref="C33:K33" si="0">C12+C13+C14+C17+C18+C19+C20+C24++C27+C28+C30</f>
        <v>58924</v>
      </c>
      <c r="D33" s="22">
        <f t="shared" si="0"/>
        <v>107878</v>
      </c>
      <c r="E33" s="22">
        <f t="shared" si="0"/>
        <v>38497</v>
      </c>
      <c r="F33" s="22">
        <f t="shared" si="0"/>
        <v>7417</v>
      </c>
      <c r="G33" s="22">
        <f t="shared" si="0"/>
        <v>1340</v>
      </c>
      <c r="H33" s="22">
        <f t="shared" si="0"/>
        <v>1015</v>
      </c>
      <c r="I33" s="22">
        <f t="shared" si="0"/>
        <v>120856</v>
      </c>
      <c r="J33" s="22">
        <f t="shared" si="0"/>
        <v>48826</v>
      </c>
      <c r="K33" s="22">
        <f t="shared" si="0"/>
        <v>68389</v>
      </c>
    </row>
    <row r="34" spans="1:11" s="20" customFormat="1" ht="15">
      <c r="A34" s="1" t="s">
        <v>82</v>
      </c>
      <c r="B34" s="28">
        <f t="shared" ref="B34:C34" si="1">B12+B13+B14+B17+B18+B19+B20+B24+B27+B28+B30</f>
        <v>288672</v>
      </c>
      <c r="C34" s="28">
        <f t="shared" si="1"/>
        <v>58924</v>
      </c>
      <c r="D34" s="28">
        <f>D12+D13+D14+D17+D18+D19+D20+D24+D27+D28+D30</f>
        <v>107878</v>
      </c>
      <c r="E34" s="28">
        <f t="shared" ref="E34:K34" si="2">E12+E13+E14+E17+E18+E19+E20+E24+E27+E28+E30</f>
        <v>38497</v>
      </c>
      <c r="F34" s="28">
        <f t="shared" si="2"/>
        <v>7417</v>
      </c>
      <c r="G34" s="28">
        <f t="shared" si="2"/>
        <v>1340</v>
      </c>
      <c r="H34" s="28">
        <f t="shared" si="2"/>
        <v>1015</v>
      </c>
      <c r="I34" s="28">
        <f t="shared" si="2"/>
        <v>120856</v>
      </c>
      <c r="J34" s="22">
        <f t="shared" si="2"/>
        <v>48826</v>
      </c>
      <c r="K34" s="28">
        <f t="shared" si="2"/>
        <v>68389</v>
      </c>
    </row>
    <row r="35" spans="1:11" ht="15">
      <c r="A35" s="6" t="s">
        <v>60</v>
      </c>
      <c r="B35" s="19">
        <v>24088</v>
      </c>
      <c r="C35" s="19">
        <v>10141</v>
      </c>
      <c r="D35" s="19">
        <v>5861</v>
      </c>
      <c r="E35" s="19">
        <v>341</v>
      </c>
      <c r="F35" s="19">
        <v>3583</v>
      </c>
      <c r="G35" s="19">
        <v>3227</v>
      </c>
      <c r="H35" s="19">
        <v>0</v>
      </c>
      <c r="I35" s="19">
        <v>8086</v>
      </c>
      <c r="J35" s="19">
        <v>0</v>
      </c>
      <c r="K35" s="19">
        <v>8086</v>
      </c>
    </row>
    <row r="36" spans="1:11" ht="15">
      <c r="A36" s="6" t="s">
        <v>61</v>
      </c>
      <c r="B36" s="18">
        <v>185614</v>
      </c>
      <c r="C36" s="18">
        <v>184184</v>
      </c>
      <c r="D36" s="18">
        <v>940</v>
      </c>
      <c r="E36" s="18">
        <v>139</v>
      </c>
      <c r="F36" s="18">
        <v>22</v>
      </c>
      <c r="G36" s="18">
        <v>2</v>
      </c>
      <c r="H36" s="18">
        <v>0</v>
      </c>
      <c r="I36" s="18">
        <v>490</v>
      </c>
      <c r="J36" s="18">
        <v>0</v>
      </c>
      <c r="K36" s="18">
        <v>490</v>
      </c>
    </row>
    <row r="37" spans="1:11" ht="15">
      <c r="A37" s="6" t="s">
        <v>64</v>
      </c>
      <c r="B37" s="19">
        <v>73920</v>
      </c>
      <c r="C37" s="19">
        <v>51420</v>
      </c>
      <c r="D37" s="19">
        <v>12390</v>
      </c>
      <c r="E37" s="19">
        <v>3706</v>
      </c>
      <c r="F37" s="19">
        <v>1473</v>
      </c>
      <c r="G37" s="19">
        <v>1310</v>
      </c>
      <c r="H37" s="19">
        <v>0</v>
      </c>
      <c r="I37" s="19">
        <v>10110</v>
      </c>
      <c r="J37" s="19">
        <v>4538</v>
      </c>
      <c r="K37" s="19">
        <v>5456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J4" sqref="J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  <c r="J3">
        <f>J14/B14</f>
        <v>0.19773638111261521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32</v>
      </c>
      <c r="D7" s="33">
        <f>D36/B36</f>
        <v>1.0981749338285392E-2</v>
      </c>
    </row>
    <row r="8" spans="1:11" ht="15">
      <c r="A8" s="1" t="s">
        <v>15</v>
      </c>
      <c r="C8" s="2" t="s">
        <v>20</v>
      </c>
    </row>
    <row r="9" spans="1:11" ht="11.45" customHeight="1">
      <c r="C9" s="33">
        <f>C14/B14</f>
        <v>8.7638958415407531E-2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323203.40000000002</v>
      </c>
      <c r="C11" s="15">
        <v>143673.1</v>
      </c>
      <c r="D11" s="15">
        <v>123222.39999999999</v>
      </c>
      <c r="E11" s="15">
        <v>24561.5</v>
      </c>
      <c r="F11" s="15">
        <v>13056.9</v>
      </c>
      <c r="G11" s="15">
        <v>5444.8</v>
      </c>
      <c r="H11" s="19">
        <v>623</v>
      </c>
      <c r="I11" s="15">
        <v>55684.800000000003</v>
      </c>
      <c r="J11" s="15">
        <v>26756.5</v>
      </c>
      <c r="K11" s="15">
        <v>27241.8</v>
      </c>
    </row>
    <row r="12" spans="1:11" ht="15">
      <c r="A12" s="6" t="s">
        <v>47</v>
      </c>
      <c r="B12" s="18">
        <v>10429</v>
      </c>
      <c r="C12" s="18">
        <v>3412</v>
      </c>
      <c r="D12" s="14">
        <v>6344.6</v>
      </c>
      <c r="E12" s="14">
        <v>288.7</v>
      </c>
      <c r="F12" s="14">
        <v>31.5</v>
      </c>
      <c r="G12" s="14">
        <v>27.8</v>
      </c>
      <c r="H12" s="14">
        <v>597.4</v>
      </c>
      <c r="I12" s="18">
        <v>75</v>
      </c>
      <c r="J12" s="14">
        <v>29.2</v>
      </c>
      <c r="K12" s="14">
        <v>45.8</v>
      </c>
    </row>
    <row r="13" spans="1:11" ht="15">
      <c r="A13" s="6" t="s">
        <v>48</v>
      </c>
      <c r="B13" s="15">
        <v>2970.2</v>
      </c>
      <c r="C13" s="15">
        <v>1301.8</v>
      </c>
      <c r="D13" s="15">
        <v>1006.5</v>
      </c>
      <c r="E13" s="15">
        <v>23.2</v>
      </c>
      <c r="F13" s="15">
        <v>421.6</v>
      </c>
      <c r="G13" s="15">
        <v>55.1</v>
      </c>
      <c r="H13" s="19">
        <v>0</v>
      </c>
      <c r="I13" s="15">
        <v>661.9</v>
      </c>
      <c r="J13" s="19">
        <v>182</v>
      </c>
      <c r="K13" s="15">
        <v>307.39999999999998</v>
      </c>
    </row>
    <row r="14" spans="1:11" ht="15">
      <c r="A14" s="6" t="s">
        <v>49</v>
      </c>
      <c r="B14" s="14">
        <v>67520.2</v>
      </c>
      <c r="C14" s="14">
        <v>5917.4</v>
      </c>
      <c r="D14" s="14">
        <v>42666.8</v>
      </c>
      <c r="E14" s="14">
        <v>691.2</v>
      </c>
      <c r="F14" s="14">
        <v>1725.5</v>
      </c>
      <c r="G14" s="14">
        <v>1335.3</v>
      </c>
      <c r="H14" s="18">
        <v>0</v>
      </c>
      <c r="I14" s="18">
        <v>18936</v>
      </c>
      <c r="J14" s="14">
        <v>13351.2</v>
      </c>
      <c r="K14" s="14">
        <v>5584.8</v>
      </c>
    </row>
    <row r="15" spans="1:11" ht="15">
      <c r="A15" s="6" t="s">
        <v>50</v>
      </c>
      <c r="B15" s="15">
        <v>8060.1</v>
      </c>
      <c r="C15" s="15">
        <v>1000.7</v>
      </c>
      <c r="D15" s="15">
        <v>6171.1</v>
      </c>
      <c r="E15" s="15">
        <v>168.7</v>
      </c>
      <c r="F15" s="15">
        <v>347.1</v>
      </c>
      <c r="G15" s="15">
        <v>260.3</v>
      </c>
      <c r="H15" s="19">
        <v>0</v>
      </c>
      <c r="I15" s="15">
        <v>888.2</v>
      </c>
      <c r="J15" s="15">
        <v>415.2</v>
      </c>
      <c r="K15" s="19">
        <v>473</v>
      </c>
    </row>
    <row r="16" spans="1:11" ht="15">
      <c r="A16" s="6" t="s">
        <v>51</v>
      </c>
      <c r="B16" s="14">
        <v>2284.3000000000002</v>
      </c>
      <c r="C16" s="14">
        <v>1091.0999999999999</v>
      </c>
      <c r="D16" s="14">
        <v>1127.7</v>
      </c>
      <c r="E16" s="14">
        <v>4.5999999999999996</v>
      </c>
      <c r="F16" s="14">
        <v>5.3</v>
      </c>
      <c r="G16" s="14">
        <v>1.4</v>
      </c>
      <c r="H16" s="18">
        <v>0</v>
      </c>
      <c r="I16" s="14">
        <v>65.5</v>
      </c>
      <c r="J16" s="14">
        <v>26.6</v>
      </c>
      <c r="K16" s="14">
        <v>38.9</v>
      </c>
    </row>
    <row r="17" spans="1:11" ht="15">
      <c r="A17" s="6" t="s">
        <v>52</v>
      </c>
      <c r="B17" s="15">
        <v>11373.2</v>
      </c>
      <c r="C17" s="15">
        <v>8231.2999999999993</v>
      </c>
      <c r="D17" s="15">
        <v>2152.3000000000002</v>
      </c>
      <c r="E17" s="15">
        <v>29.3</v>
      </c>
      <c r="F17" s="19">
        <v>107</v>
      </c>
      <c r="G17" s="15">
        <v>49.3</v>
      </c>
      <c r="H17" s="19">
        <v>0</v>
      </c>
      <c r="I17" s="15">
        <v>989.7</v>
      </c>
      <c r="J17" s="15">
        <v>71.3</v>
      </c>
      <c r="K17" s="15">
        <v>918.5</v>
      </c>
    </row>
    <row r="18" spans="1:11" ht="15">
      <c r="A18" s="6" t="s">
        <v>53</v>
      </c>
      <c r="B18" s="14">
        <v>5754.1</v>
      </c>
      <c r="C18" s="14">
        <v>1215.9000000000001</v>
      </c>
      <c r="D18" s="14">
        <v>3754.9</v>
      </c>
      <c r="E18" s="14">
        <v>498.4</v>
      </c>
      <c r="F18" s="18">
        <v>116</v>
      </c>
      <c r="G18" s="14">
        <v>73.900000000000006</v>
      </c>
      <c r="H18" s="18">
        <v>0</v>
      </c>
      <c r="I18" s="14">
        <v>783.3</v>
      </c>
      <c r="J18" s="14">
        <v>61.8</v>
      </c>
      <c r="K18" s="14">
        <v>721.5</v>
      </c>
    </row>
    <row r="19" spans="1:11" ht="15">
      <c r="A19" s="6" t="s">
        <v>54</v>
      </c>
      <c r="B19" s="15">
        <v>7195.6</v>
      </c>
      <c r="C19" s="15">
        <v>1724.5</v>
      </c>
      <c r="D19" s="15">
        <v>4972.1000000000004</v>
      </c>
      <c r="E19" s="15">
        <v>1491.5</v>
      </c>
      <c r="F19" s="19">
        <v>353</v>
      </c>
      <c r="G19" s="15">
        <v>235.1</v>
      </c>
      <c r="H19" s="19">
        <v>0</v>
      </c>
      <c r="I19" s="15">
        <v>499.1</v>
      </c>
      <c r="J19" s="15">
        <v>229.3</v>
      </c>
      <c r="K19" s="15">
        <v>269.8</v>
      </c>
    </row>
    <row r="20" spans="1:11" ht="15">
      <c r="A20" s="6" t="s">
        <v>55</v>
      </c>
      <c r="B20" s="14">
        <v>47318.8</v>
      </c>
      <c r="C20" s="14">
        <v>15434.5</v>
      </c>
      <c r="D20" s="14">
        <v>27251.599999999999</v>
      </c>
      <c r="E20" s="14">
        <v>12204.7</v>
      </c>
      <c r="F20" s="14">
        <v>1854.8</v>
      </c>
      <c r="G20" s="14">
        <v>1008.8</v>
      </c>
      <c r="H20" s="18">
        <v>0</v>
      </c>
      <c r="I20" s="14">
        <v>4632.7</v>
      </c>
      <c r="J20" s="14">
        <v>1073.3</v>
      </c>
      <c r="K20" s="14">
        <v>3559.4</v>
      </c>
    </row>
    <row r="21" spans="1:11" ht="15">
      <c r="A21" s="6" t="s">
        <v>56</v>
      </c>
      <c r="B21" s="15">
        <v>20533.7</v>
      </c>
      <c r="C21" s="15">
        <v>4842.1000000000004</v>
      </c>
      <c r="D21" s="15">
        <v>12407.3</v>
      </c>
      <c r="E21" s="15">
        <v>3482.7</v>
      </c>
      <c r="F21" s="15">
        <v>948.2</v>
      </c>
      <c r="G21" s="15">
        <v>728.7</v>
      </c>
      <c r="H21" s="19">
        <v>0</v>
      </c>
      <c r="I21" s="15">
        <v>3284.3</v>
      </c>
      <c r="J21" s="15">
        <v>864.9</v>
      </c>
      <c r="K21" s="15">
        <v>2419.3000000000002</v>
      </c>
    </row>
    <row r="22" spans="1:11" ht="15">
      <c r="A22" s="6" t="s">
        <v>57</v>
      </c>
      <c r="B22" s="14">
        <v>22646.9</v>
      </c>
      <c r="C22" s="14">
        <v>9481.7000000000007</v>
      </c>
      <c r="D22" s="14">
        <v>12026.6</v>
      </c>
      <c r="E22" s="14">
        <v>8509.6</v>
      </c>
      <c r="F22" s="14">
        <v>508.3</v>
      </c>
      <c r="G22" s="14">
        <v>129.19999999999999</v>
      </c>
      <c r="H22" s="18">
        <v>0</v>
      </c>
      <c r="I22" s="14">
        <v>1138.5999999999999</v>
      </c>
      <c r="J22" s="14">
        <v>188.2</v>
      </c>
      <c r="K22" s="14">
        <v>950.4</v>
      </c>
    </row>
    <row r="23" spans="1:11" ht="15">
      <c r="A23" s="6" t="s">
        <v>58</v>
      </c>
      <c r="B23" s="15">
        <v>4138.1000000000004</v>
      </c>
      <c r="C23" s="15">
        <v>1110.7</v>
      </c>
      <c r="D23" s="15">
        <v>2817.6</v>
      </c>
      <c r="E23" s="15">
        <v>212.4</v>
      </c>
      <c r="F23" s="15">
        <v>398.3</v>
      </c>
      <c r="G23" s="15">
        <v>150.9</v>
      </c>
      <c r="H23" s="19">
        <v>0</v>
      </c>
      <c r="I23" s="15">
        <v>209.8</v>
      </c>
      <c r="J23" s="15">
        <v>20.100000000000001</v>
      </c>
      <c r="K23" s="15">
        <v>189.7</v>
      </c>
    </row>
    <row r="24" spans="1:11" ht="15">
      <c r="A24" s="6" t="s">
        <v>59</v>
      </c>
      <c r="B24" s="14">
        <v>18621.400000000001</v>
      </c>
      <c r="C24" s="14">
        <v>2927.2</v>
      </c>
      <c r="D24" s="14">
        <v>6444.7</v>
      </c>
      <c r="E24" s="14">
        <v>617.29999999999995</v>
      </c>
      <c r="F24" s="14">
        <v>4743.2</v>
      </c>
      <c r="G24" s="14">
        <v>772.7</v>
      </c>
      <c r="H24" s="18">
        <v>0</v>
      </c>
      <c r="I24" s="14">
        <v>9249.5</v>
      </c>
      <c r="J24" s="14">
        <v>1814.9</v>
      </c>
      <c r="K24" s="14">
        <v>6452.5</v>
      </c>
    </row>
    <row r="27" spans="1:11" ht="15">
      <c r="A27" s="6" t="s">
        <v>62</v>
      </c>
      <c r="B27" s="15">
        <v>14536.8</v>
      </c>
      <c r="C27" s="15">
        <v>1295.2</v>
      </c>
      <c r="D27" s="15">
        <v>2362.6</v>
      </c>
      <c r="E27" s="15">
        <v>265.39999999999998</v>
      </c>
      <c r="F27" s="15">
        <v>856.3</v>
      </c>
      <c r="G27" s="15">
        <v>463.3</v>
      </c>
      <c r="H27" s="19">
        <v>0</v>
      </c>
      <c r="I27" s="19">
        <v>10879</v>
      </c>
      <c r="J27" s="15">
        <v>8157.5</v>
      </c>
      <c r="K27" s="15">
        <v>2721.5</v>
      </c>
    </row>
    <row r="28" spans="1:11" ht="15">
      <c r="A28" s="6" t="s">
        <v>63</v>
      </c>
      <c r="B28" s="14">
        <v>10671.3</v>
      </c>
      <c r="C28" s="14">
        <v>762.1</v>
      </c>
      <c r="D28" s="14">
        <v>8244.5</v>
      </c>
      <c r="E28" s="14">
        <v>6691.7</v>
      </c>
      <c r="F28" s="18">
        <v>248</v>
      </c>
      <c r="G28" s="14">
        <v>163.4</v>
      </c>
      <c r="H28" s="18">
        <v>0</v>
      </c>
      <c r="I28" s="14">
        <v>1664.8</v>
      </c>
      <c r="J28" s="14">
        <v>201.6</v>
      </c>
      <c r="K28" s="14">
        <v>1463.2</v>
      </c>
    </row>
    <row r="30" spans="1:11" ht="15">
      <c r="A30" s="6" t="s">
        <v>65</v>
      </c>
      <c r="B30" s="14">
        <v>4887.6000000000004</v>
      </c>
      <c r="C30" s="14">
        <v>717.1</v>
      </c>
      <c r="D30" s="14">
        <v>2720.5</v>
      </c>
      <c r="E30" s="14">
        <v>213.3</v>
      </c>
      <c r="F30" s="18">
        <v>228</v>
      </c>
      <c r="G30" s="14">
        <v>150.69999999999999</v>
      </c>
      <c r="H30" s="14">
        <v>25.6</v>
      </c>
      <c r="I30" s="14">
        <v>1424.4</v>
      </c>
      <c r="J30" s="14">
        <v>80.5</v>
      </c>
      <c r="K30" s="14">
        <v>811.8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201278.19999999998</v>
      </c>
      <c r="C33" s="22">
        <f t="shared" ref="C33:K33" si="0">C12+C13+C14+C17+C18+C19+C20+C24++C27+C28+C30</f>
        <v>42938.999999999993</v>
      </c>
      <c r="D33" s="22">
        <f t="shared" si="0"/>
        <v>107921.1</v>
      </c>
      <c r="E33" s="22">
        <f t="shared" si="0"/>
        <v>23014.699999999997</v>
      </c>
      <c r="F33" s="22">
        <f t="shared" si="0"/>
        <v>10684.899999999998</v>
      </c>
      <c r="G33" s="22">
        <f t="shared" si="0"/>
        <v>4335.3999999999996</v>
      </c>
      <c r="H33" s="22">
        <f t="shared" si="0"/>
        <v>623</v>
      </c>
      <c r="I33" s="22">
        <f t="shared" si="0"/>
        <v>49795.4</v>
      </c>
      <c r="J33" s="22">
        <f t="shared" si="0"/>
        <v>25252.6</v>
      </c>
      <c r="K33" s="22">
        <f t="shared" si="0"/>
        <v>22856.2</v>
      </c>
    </row>
    <row r="34" spans="1:11" s="20" customFormat="1" ht="15">
      <c r="A34" s="1" t="s">
        <v>82</v>
      </c>
      <c r="B34" s="28">
        <f t="shared" ref="B34:C34" si="1">B12+B13+B14+B17+B18+B19+B20+B24+B27+B28+B30</f>
        <v>201278.19999999998</v>
      </c>
      <c r="C34" s="28">
        <f t="shared" si="1"/>
        <v>42938.999999999993</v>
      </c>
      <c r="D34" s="28">
        <f>D12+D13+D14+D17+D18+D19+D20+D24+D27+D28+D30</f>
        <v>107921.1</v>
      </c>
      <c r="E34" s="28">
        <f t="shared" ref="E34:K34" si="2">E12+E13+E14+E17+E18+E19+E20+E24+E27+E28+E30</f>
        <v>23014.699999999997</v>
      </c>
      <c r="F34" s="28">
        <f t="shared" si="2"/>
        <v>10684.899999999998</v>
      </c>
      <c r="G34" s="28">
        <f t="shared" si="2"/>
        <v>4335.3999999999996</v>
      </c>
      <c r="H34" s="28">
        <f t="shared" si="2"/>
        <v>623</v>
      </c>
      <c r="I34" s="28">
        <f t="shared" si="2"/>
        <v>49795.4</v>
      </c>
      <c r="J34" s="22">
        <f t="shared" si="2"/>
        <v>25252.6</v>
      </c>
      <c r="K34" s="28">
        <f t="shared" si="2"/>
        <v>22856.2</v>
      </c>
    </row>
    <row r="35" spans="1:11" ht="15">
      <c r="A35" s="6" t="s">
        <v>60</v>
      </c>
      <c r="B35" s="19">
        <v>7583</v>
      </c>
      <c r="C35" s="15">
        <v>3695.2</v>
      </c>
      <c r="D35" s="15">
        <v>1569.9</v>
      </c>
      <c r="E35" s="15">
        <v>241.3</v>
      </c>
      <c r="F35" s="15">
        <v>817.8</v>
      </c>
      <c r="G35" s="15">
        <v>171.1</v>
      </c>
      <c r="H35" s="19">
        <v>0</v>
      </c>
      <c r="I35" s="15">
        <v>2317.9</v>
      </c>
      <c r="J35" s="15">
        <v>326.89999999999998</v>
      </c>
      <c r="K35" s="15">
        <v>1991.1</v>
      </c>
    </row>
    <row r="36" spans="1:11" ht="15">
      <c r="A36" s="6" t="s">
        <v>61</v>
      </c>
      <c r="B36" s="14">
        <v>82928.5</v>
      </c>
      <c r="C36" s="14">
        <v>81960.100000000006</v>
      </c>
      <c r="D36" s="14">
        <v>910.7</v>
      </c>
      <c r="E36" s="14">
        <v>175.6</v>
      </c>
      <c r="F36" s="14">
        <v>242.8</v>
      </c>
      <c r="G36" s="14">
        <v>171.2</v>
      </c>
      <c r="H36" s="18">
        <v>0</v>
      </c>
      <c r="I36" s="14">
        <v>57.7</v>
      </c>
      <c r="J36" s="14">
        <v>21.5</v>
      </c>
      <c r="K36" s="14">
        <v>36.200000000000003</v>
      </c>
    </row>
    <row r="37" spans="1:11" ht="15">
      <c r="A37" s="6" t="s">
        <v>64</v>
      </c>
      <c r="B37" s="15">
        <v>31413.5</v>
      </c>
      <c r="C37" s="15">
        <v>15078.9</v>
      </c>
      <c r="D37" s="15">
        <v>12820.8</v>
      </c>
      <c r="E37" s="15">
        <v>1129.7</v>
      </c>
      <c r="F37" s="15">
        <v>1311.2</v>
      </c>
      <c r="G37" s="19">
        <v>767</v>
      </c>
      <c r="H37" s="19">
        <v>0</v>
      </c>
      <c r="I37" s="15">
        <v>3513.8</v>
      </c>
      <c r="J37" s="15">
        <v>1155.5</v>
      </c>
      <c r="K37" s="15">
        <v>2358.3000000000002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Sommaire</vt:lpstr>
      <vt:lpstr>Structure</vt:lpstr>
      <vt:lpstr>Belgique</vt:lpstr>
      <vt:lpstr>Tchéquie</vt:lpstr>
      <vt:lpstr>Danemark</vt:lpstr>
      <vt:lpstr>Allemagne</vt:lpstr>
      <vt:lpstr>Espagne</vt:lpstr>
      <vt:lpstr>france</vt:lpstr>
      <vt:lpstr>Italie</vt:lpstr>
      <vt:lpstr>Pays Bas</vt:lpstr>
      <vt:lpstr>Autriche</vt:lpstr>
      <vt:lpstr>Finlande</vt:lpstr>
      <vt:lpstr>R.U.</vt:lpstr>
      <vt:lpstr>TotalSNF</vt:lpstr>
      <vt:lpstr>TotalSNFHF</vt:lpstr>
      <vt:lpstr>Total (ratio)</vt:lpstr>
      <vt:lpstr>TotalSNF (ratio)HF colonne</vt:lpstr>
      <vt:lpstr>TotalSNF (ratio)HF ligne</vt:lpstr>
      <vt:lpstr>Feuil1</vt:lpstr>
      <vt:lpstr>Feuil2</vt:lpstr>
      <vt:lpstr>États-Unis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2023-08-01T15:15:48Z</dcterms:created>
  <dcterms:modified xsi:type="dcterms:W3CDTF">2023-08-28T20:07:49Z</dcterms:modified>
</cp:coreProperties>
</file>