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log\"/>
    </mc:Choice>
  </mc:AlternateContent>
  <xr:revisionPtr revIDLastSave="0" documentId="8_{EC6F2A4D-B0EB-493F-BB10-A7A3FF075759}" xr6:coauthVersionLast="36" xr6:coauthVersionMax="36" xr10:uidLastSave="{00000000-0000-0000-0000-000000000000}"/>
  <bookViews>
    <workbookView xWindow="360" yWindow="495" windowWidth="23415" windowHeight="9405" firstSheet="5" activeTab="8" xr2:uid="{00000000-000D-0000-FFFF-FFFF00000000}"/>
  </bookViews>
  <sheets>
    <sheet name="Sommaire" sheetId="1" r:id="rId1"/>
    <sheet name="Structure" sheetId="2" r:id="rId2"/>
    <sheet name="Feuille 1" sheetId="3" r:id="rId3"/>
    <sheet name="Feuille publié" sheetId="7" r:id="rId4"/>
    <sheet name="Feuille publié (2)" sheetId="11" r:id="rId5"/>
    <sheet name="Feuille 2" sheetId="5" r:id="rId6"/>
    <sheet name="Branche loyers admins" sheetId="8" r:id="rId7"/>
    <sheet name="Branche loyers admin publié" sheetId="9" r:id="rId8"/>
    <sheet name="taux de marge branche" sheetId="10" r:id="rId9"/>
  </sheets>
  <calcPr calcId="191029"/>
</workbook>
</file>

<file path=xl/calcChain.xml><?xml version="1.0" encoding="utf-8"?>
<calcChain xmlns="http://schemas.openxmlformats.org/spreadsheetml/2006/main">
  <c r="I34" i="11" l="1"/>
  <c r="H34" i="11"/>
  <c r="D34" i="11"/>
  <c r="C34" i="11"/>
  <c r="I33" i="11"/>
  <c r="H33" i="11"/>
  <c r="D33" i="11"/>
  <c r="C33" i="11"/>
  <c r="I32" i="11"/>
  <c r="H32" i="11"/>
  <c r="D32" i="11"/>
  <c r="C32" i="11"/>
  <c r="I31" i="11"/>
  <c r="J31" i="11" s="1"/>
  <c r="H31" i="11"/>
  <c r="D31" i="11"/>
  <c r="C31" i="11"/>
  <c r="I30" i="11"/>
  <c r="H30" i="11"/>
  <c r="D30" i="11"/>
  <c r="C30" i="11"/>
  <c r="I29" i="11"/>
  <c r="H29" i="11"/>
  <c r="D29" i="11"/>
  <c r="C29" i="11"/>
  <c r="I28" i="11"/>
  <c r="J28" i="11" s="1"/>
  <c r="H28" i="11"/>
  <c r="D28" i="11"/>
  <c r="C28" i="11"/>
  <c r="I27" i="11"/>
  <c r="H27" i="11"/>
  <c r="D27" i="11"/>
  <c r="M27" i="11" s="1"/>
  <c r="C27" i="11"/>
  <c r="I26" i="11"/>
  <c r="H26" i="11"/>
  <c r="D26" i="11"/>
  <c r="C26" i="11"/>
  <c r="I25" i="11"/>
  <c r="H25" i="11"/>
  <c r="D25" i="11"/>
  <c r="C25" i="11"/>
  <c r="I24" i="11"/>
  <c r="H24" i="11"/>
  <c r="D24" i="11"/>
  <c r="C24" i="11"/>
  <c r="I23" i="11"/>
  <c r="H23" i="11"/>
  <c r="D23" i="11"/>
  <c r="C23" i="11"/>
  <c r="I22" i="11"/>
  <c r="H22" i="11"/>
  <c r="D22" i="11"/>
  <c r="E22" i="11" s="1"/>
  <c r="C22" i="11"/>
  <c r="I21" i="11"/>
  <c r="H21" i="11"/>
  <c r="L21" i="11" s="1"/>
  <c r="D21" i="11"/>
  <c r="E21" i="11" s="1"/>
  <c r="C21" i="11"/>
  <c r="I20" i="11"/>
  <c r="H20" i="11"/>
  <c r="D20" i="11"/>
  <c r="C20" i="11"/>
  <c r="I19" i="11"/>
  <c r="H19" i="11"/>
  <c r="D19" i="11"/>
  <c r="C19" i="11"/>
  <c r="I18" i="11"/>
  <c r="H18" i="11"/>
  <c r="L18" i="11" s="1"/>
  <c r="D18" i="11"/>
  <c r="C18" i="11"/>
  <c r="I17" i="11"/>
  <c r="H17" i="11"/>
  <c r="D17" i="11"/>
  <c r="C17" i="11"/>
  <c r="I16" i="11"/>
  <c r="J16" i="11" s="1"/>
  <c r="H16" i="11"/>
  <c r="D16" i="11"/>
  <c r="C16" i="11"/>
  <c r="I15" i="11"/>
  <c r="H15" i="11"/>
  <c r="D15" i="11"/>
  <c r="C15" i="11"/>
  <c r="I14" i="11"/>
  <c r="H14" i="11"/>
  <c r="D14" i="11"/>
  <c r="C14" i="11"/>
  <c r="I13" i="11"/>
  <c r="J13" i="11" s="1"/>
  <c r="H13" i="11"/>
  <c r="D13" i="11"/>
  <c r="C13" i="11"/>
  <c r="C107" i="10"/>
  <c r="C105" i="10"/>
  <c r="C106" i="10" s="1"/>
  <c r="G84" i="10"/>
  <c r="G88" i="10"/>
  <c r="G94" i="10"/>
  <c r="D82" i="10"/>
  <c r="D101" i="10" s="1"/>
  <c r="E82" i="10"/>
  <c r="E96" i="10" s="1"/>
  <c r="F82" i="10"/>
  <c r="F101" i="10" s="1"/>
  <c r="D83" i="10"/>
  <c r="E83" i="10"/>
  <c r="G83" i="10" s="1"/>
  <c r="F83" i="10"/>
  <c r="D84" i="10"/>
  <c r="E84" i="10"/>
  <c r="F84" i="10"/>
  <c r="H84" i="10" s="1"/>
  <c r="D85" i="10"/>
  <c r="E85" i="10"/>
  <c r="G85" i="10" s="1"/>
  <c r="F85" i="10"/>
  <c r="H85" i="10" s="1"/>
  <c r="D86" i="10"/>
  <c r="D103" i="10" s="1"/>
  <c r="E86" i="10"/>
  <c r="F86" i="10"/>
  <c r="D87" i="10"/>
  <c r="E87" i="10"/>
  <c r="G87" i="10" s="1"/>
  <c r="F87" i="10"/>
  <c r="H87" i="10" s="1"/>
  <c r="D88" i="10"/>
  <c r="D105" i="10" s="1"/>
  <c r="E88" i="10"/>
  <c r="E105" i="10" s="1"/>
  <c r="F88" i="10"/>
  <c r="F105" i="10" s="1"/>
  <c r="D89" i="10"/>
  <c r="D107" i="10" s="1"/>
  <c r="E89" i="10"/>
  <c r="E107" i="10" s="1"/>
  <c r="F89" i="10"/>
  <c r="F107" i="10" s="1"/>
  <c r="D90" i="10"/>
  <c r="H90" i="10" s="1"/>
  <c r="E90" i="10"/>
  <c r="F90" i="10"/>
  <c r="D91" i="10"/>
  <c r="E91" i="10"/>
  <c r="G91" i="10" s="1"/>
  <c r="F91" i="10"/>
  <c r="H91" i="10" s="1"/>
  <c r="D92" i="10"/>
  <c r="D109" i="10" s="1"/>
  <c r="E92" i="10"/>
  <c r="F92" i="10"/>
  <c r="F109" i="10" s="1"/>
  <c r="D93" i="10"/>
  <c r="E93" i="10"/>
  <c r="G93" i="10" s="1"/>
  <c r="F93" i="10"/>
  <c r="H93" i="10" s="1"/>
  <c r="D94" i="10"/>
  <c r="H94" i="10" s="1"/>
  <c r="E94" i="10"/>
  <c r="F94" i="10"/>
  <c r="D95" i="10"/>
  <c r="E95" i="10"/>
  <c r="G95" i="10" s="1"/>
  <c r="F95" i="10"/>
  <c r="H95" i="10" s="1"/>
  <c r="C95" i="10"/>
  <c r="C92" i="10"/>
  <c r="G92" i="10" s="1"/>
  <c r="C93" i="10"/>
  <c r="C94" i="10"/>
  <c r="C91" i="10"/>
  <c r="C90" i="10"/>
  <c r="G90" i="10" s="1"/>
  <c r="C89" i="10"/>
  <c r="C88" i="10"/>
  <c r="C87" i="10"/>
  <c r="C86" i="10"/>
  <c r="G86" i="10" s="1"/>
  <c r="C85" i="10"/>
  <c r="C84" i="10"/>
  <c r="C83" i="10"/>
  <c r="C103" i="10" s="1"/>
  <c r="C82" i="10"/>
  <c r="C96" i="10" s="1"/>
  <c r="H75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G30" i="10"/>
  <c r="H30" i="10"/>
  <c r="G31" i="10"/>
  <c r="H31" i="10"/>
  <c r="G32" i="10"/>
  <c r="H32" i="10"/>
  <c r="G33" i="10"/>
  <c r="H33" i="10"/>
  <c r="G34" i="10"/>
  <c r="H34" i="10"/>
  <c r="G35" i="10"/>
  <c r="H35" i="10"/>
  <c r="G36" i="10"/>
  <c r="H36" i="10"/>
  <c r="G37" i="10"/>
  <c r="H37" i="10"/>
  <c r="G38" i="10"/>
  <c r="H38" i="10"/>
  <c r="G39" i="10"/>
  <c r="H39" i="10"/>
  <c r="G40" i="10"/>
  <c r="H40" i="10"/>
  <c r="G41" i="10"/>
  <c r="H41" i="10"/>
  <c r="G42" i="10"/>
  <c r="H42" i="10"/>
  <c r="G43" i="10"/>
  <c r="H43" i="10"/>
  <c r="G44" i="10"/>
  <c r="H44" i="10"/>
  <c r="G45" i="10"/>
  <c r="H45" i="10"/>
  <c r="G46" i="10"/>
  <c r="H46" i="10"/>
  <c r="G47" i="10"/>
  <c r="H47" i="10"/>
  <c r="G48" i="10"/>
  <c r="H48" i="10"/>
  <c r="G49" i="10"/>
  <c r="H49" i="10"/>
  <c r="G50" i="10"/>
  <c r="H50" i="10"/>
  <c r="G51" i="10"/>
  <c r="H51" i="10"/>
  <c r="G52" i="10"/>
  <c r="H52" i="10"/>
  <c r="G53" i="10"/>
  <c r="H53" i="10"/>
  <c r="G54" i="10"/>
  <c r="H54" i="10"/>
  <c r="G55" i="10"/>
  <c r="H55" i="10"/>
  <c r="G56" i="10"/>
  <c r="H56" i="10"/>
  <c r="G57" i="10"/>
  <c r="H57" i="10"/>
  <c r="G58" i="10"/>
  <c r="H58" i="10"/>
  <c r="G59" i="10"/>
  <c r="H59" i="10"/>
  <c r="G60" i="10"/>
  <c r="H60" i="10"/>
  <c r="G61" i="10"/>
  <c r="H61" i="10"/>
  <c r="G62" i="10"/>
  <c r="H62" i="10"/>
  <c r="G63" i="10"/>
  <c r="H63" i="10"/>
  <c r="G64" i="10"/>
  <c r="H64" i="10"/>
  <c r="G65" i="10"/>
  <c r="H65" i="10"/>
  <c r="G66" i="10"/>
  <c r="H66" i="10"/>
  <c r="G67" i="10"/>
  <c r="H67" i="10"/>
  <c r="G68" i="10"/>
  <c r="H68" i="10"/>
  <c r="G69" i="10"/>
  <c r="H69" i="10"/>
  <c r="G70" i="10"/>
  <c r="H70" i="10"/>
  <c r="G71" i="10"/>
  <c r="H71" i="10"/>
  <c r="G72" i="10"/>
  <c r="H72" i="10"/>
  <c r="G73" i="10"/>
  <c r="H73" i="10"/>
  <c r="G74" i="10"/>
  <c r="H74" i="10"/>
  <c r="G75" i="10"/>
  <c r="H12" i="10"/>
  <c r="G12" i="10"/>
  <c r="F10" i="10"/>
  <c r="E10" i="10"/>
  <c r="D10" i="10"/>
  <c r="C10" i="10"/>
  <c r="G28" i="9"/>
  <c r="G32" i="9"/>
  <c r="G14" i="9"/>
  <c r="G15" i="9"/>
  <c r="G18" i="9"/>
  <c r="G19" i="9"/>
  <c r="G12" i="9"/>
  <c r="I25" i="9"/>
  <c r="I26" i="9"/>
  <c r="I27" i="9"/>
  <c r="I28" i="9"/>
  <c r="I29" i="9"/>
  <c r="I30" i="9"/>
  <c r="I31" i="9"/>
  <c r="I32" i="9"/>
  <c r="I33" i="9"/>
  <c r="I24" i="9"/>
  <c r="L14" i="8"/>
  <c r="L18" i="8"/>
  <c r="L12" i="8"/>
  <c r="F13" i="8"/>
  <c r="F16" i="8"/>
  <c r="F17" i="8"/>
  <c r="F20" i="8"/>
  <c r="F21" i="8"/>
  <c r="C50" i="8"/>
  <c r="G13" i="9" s="1"/>
  <c r="D50" i="8"/>
  <c r="L13" i="8" s="1"/>
  <c r="C51" i="8"/>
  <c r="F14" i="8" s="1"/>
  <c r="D51" i="8"/>
  <c r="G26" i="9" s="1"/>
  <c r="C52" i="8"/>
  <c r="F15" i="8" s="1"/>
  <c r="D52" i="8"/>
  <c r="G27" i="9" s="1"/>
  <c r="C53" i="8"/>
  <c r="G16" i="9" s="1"/>
  <c r="D53" i="8"/>
  <c r="L16" i="8" s="1"/>
  <c r="C54" i="8"/>
  <c r="G17" i="9" s="1"/>
  <c r="D54" i="8"/>
  <c r="L17" i="8" s="1"/>
  <c r="C55" i="8"/>
  <c r="F18" i="8" s="1"/>
  <c r="D55" i="8"/>
  <c r="G30" i="9" s="1"/>
  <c r="C56" i="8"/>
  <c r="F19" i="8" s="1"/>
  <c r="D56" i="8"/>
  <c r="G31" i="9" s="1"/>
  <c r="C57" i="8"/>
  <c r="G20" i="9" s="1"/>
  <c r="D57" i="8"/>
  <c r="L20" i="8" s="1"/>
  <c r="C58" i="8"/>
  <c r="G21" i="9" s="1"/>
  <c r="D58" i="8"/>
  <c r="L21" i="8" s="1"/>
  <c r="D49" i="8"/>
  <c r="G24" i="9" s="1"/>
  <c r="C49" i="8"/>
  <c r="F12" i="8" s="1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E12" i="9"/>
  <c r="E13" i="9"/>
  <c r="E14" i="9"/>
  <c r="E15" i="9"/>
  <c r="E16" i="9"/>
  <c r="E17" i="9"/>
  <c r="E18" i="9"/>
  <c r="E19" i="9"/>
  <c r="E20" i="9"/>
  <c r="E21" i="9"/>
  <c r="D13" i="9"/>
  <c r="D14" i="9"/>
  <c r="D15" i="9"/>
  <c r="D16" i="9"/>
  <c r="D17" i="9"/>
  <c r="D18" i="9"/>
  <c r="D19" i="9"/>
  <c r="D20" i="9"/>
  <c r="D21" i="9"/>
  <c r="D12" i="9"/>
  <c r="K21" i="8"/>
  <c r="K20" i="8"/>
  <c r="K19" i="8"/>
  <c r="K18" i="8"/>
  <c r="K17" i="8"/>
  <c r="K16" i="8"/>
  <c r="K15" i="8"/>
  <c r="K14" i="8"/>
  <c r="K13" i="8"/>
  <c r="K12" i="8"/>
  <c r="E12" i="8"/>
  <c r="E13" i="8"/>
  <c r="E14" i="8"/>
  <c r="E15" i="8"/>
  <c r="E16" i="8"/>
  <c r="E17" i="8"/>
  <c r="E18" i="8"/>
  <c r="E19" i="8"/>
  <c r="E20" i="8"/>
  <c r="E21" i="8"/>
  <c r="I40" i="7"/>
  <c r="H40" i="7"/>
  <c r="J40" i="7" s="1"/>
  <c r="I39" i="7"/>
  <c r="H39" i="7"/>
  <c r="I38" i="7"/>
  <c r="H38" i="7"/>
  <c r="I37" i="7"/>
  <c r="M37" i="7" s="1"/>
  <c r="H37" i="7"/>
  <c r="I36" i="7"/>
  <c r="H36" i="7"/>
  <c r="J36" i="7" s="1"/>
  <c r="I35" i="7"/>
  <c r="H35" i="7"/>
  <c r="I34" i="7"/>
  <c r="H34" i="7"/>
  <c r="I33" i="7"/>
  <c r="H33" i="7"/>
  <c r="I32" i="7"/>
  <c r="H32" i="7"/>
  <c r="I31" i="7"/>
  <c r="M31" i="7" s="1"/>
  <c r="H31" i="7"/>
  <c r="I30" i="7"/>
  <c r="H30" i="7"/>
  <c r="I29" i="7"/>
  <c r="H29" i="7"/>
  <c r="I28" i="7"/>
  <c r="H28" i="7"/>
  <c r="I27" i="7"/>
  <c r="M27" i="7" s="1"/>
  <c r="H27" i="7"/>
  <c r="I26" i="7"/>
  <c r="H26" i="7"/>
  <c r="I25" i="7"/>
  <c r="H25" i="7"/>
  <c r="I24" i="7"/>
  <c r="H24" i="7"/>
  <c r="J24" i="7" s="1"/>
  <c r="I23" i="7"/>
  <c r="H23" i="7"/>
  <c r="I22" i="7"/>
  <c r="H22" i="7"/>
  <c r="I21" i="7"/>
  <c r="M21" i="7" s="1"/>
  <c r="H21" i="7"/>
  <c r="I20" i="7"/>
  <c r="H20" i="7"/>
  <c r="I19" i="7"/>
  <c r="M19" i="7" s="1"/>
  <c r="H19" i="7"/>
  <c r="I18" i="7"/>
  <c r="H18" i="7"/>
  <c r="I17" i="7"/>
  <c r="M17" i="7" s="1"/>
  <c r="H17" i="7"/>
  <c r="I16" i="7"/>
  <c r="H16" i="7"/>
  <c r="I15" i="7"/>
  <c r="J15" i="7" s="1"/>
  <c r="H15" i="7"/>
  <c r="D15" i="7"/>
  <c r="D16" i="7"/>
  <c r="D17" i="7"/>
  <c r="D18" i="7"/>
  <c r="D19" i="7"/>
  <c r="D20" i="7"/>
  <c r="D21" i="7"/>
  <c r="D22" i="7"/>
  <c r="D23" i="7"/>
  <c r="M23" i="7" s="1"/>
  <c r="D24" i="7"/>
  <c r="E24" i="7" s="1"/>
  <c r="D25" i="7"/>
  <c r="D26" i="7"/>
  <c r="M26" i="7" s="1"/>
  <c r="D27" i="7"/>
  <c r="D28" i="7"/>
  <c r="D29" i="7"/>
  <c r="D30" i="7"/>
  <c r="M30" i="7" s="1"/>
  <c r="D31" i="7"/>
  <c r="D32" i="7"/>
  <c r="M32" i="7" s="1"/>
  <c r="D33" i="7"/>
  <c r="D34" i="7"/>
  <c r="M34" i="7" s="1"/>
  <c r="D35" i="7"/>
  <c r="M35" i="7" s="1"/>
  <c r="D36" i="7"/>
  <c r="M36" i="7" s="1"/>
  <c r="D37" i="7"/>
  <c r="D38" i="7"/>
  <c r="M38" i="7" s="1"/>
  <c r="D39" i="7"/>
  <c r="D40" i="7"/>
  <c r="M40" i="7" s="1"/>
  <c r="C15" i="7"/>
  <c r="E15" i="7" s="1"/>
  <c r="C16" i="7"/>
  <c r="C17" i="7"/>
  <c r="E17" i="7" s="1"/>
  <c r="C18" i="7"/>
  <c r="C19" i="7"/>
  <c r="E19" i="7" s="1"/>
  <c r="C20" i="7"/>
  <c r="E20" i="7" s="1"/>
  <c r="C21" i="7"/>
  <c r="C22" i="7"/>
  <c r="C23" i="7"/>
  <c r="E23" i="7" s="1"/>
  <c r="C24" i="7"/>
  <c r="C25" i="7"/>
  <c r="L25" i="7" s="1"/>
  <c r="C26" i="7"/>
  <c r="C27" i="7"/>
  <c r="E27" i="7" s="1"/>
  <c r="C28" i="7"/>
  <c r="C29" i="7"/>
  <c r="C30" i="7"/>
  <c r="C31" i="7"/>
  <c r="E31" i="7" s="1"/>
  <c r="C32" i="7"/>
  <c r="C33" i="7"/>
  <c r="L33" i="7" s="1"/>
  <c r="C34" i="7"/>
  <c r="C35" i="7"/>
  <c r="E35" i="7" s="1"/>
  <c r="C36" i="7"/>
  <c r="C37" i="7"/>
  <c r="E37" i="7" s="1"/>
  <c r="C38" i="7"/>
  <c r="C39" i="7"/>
  <c r="C40" i="7"/>
  <c r="M39" i="7"/>
  <c r="J39" i="7"/>
  <c r="J35" i="7"/>
  <c r="J32" i="7"/>
  <c r="M29" i="7"/>
  <c r="E28" i="7"/>
  <c r="L26" i="7"/>
  <c r="M25" i="7"/>
  <c r="J23" i="7"/>
  <c r="L22" i="7"/>
  <c r="J19" i="7"/>
  <c r="E18" i="7"/>
  <c r="E16" i="7"/>
  <c r="M15" i="7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I14" i="3"/>
  <c r="I14" i="7" s="1"/>
  <c r="H14" i="3"/>
  <c r="L14" i="3" s="1"/>
  <c r="I13" i="3"/>
  <c r="J13" i="3" s="1"/>
  <c r="H13" i="3"/>
  <c r="H13" i="7" s="1"/>
  <c r="C14" i="3"/>
  <c r="C14" i="7" s="1"/>
  <c r="C13" i="3"/>
  <c r="C13" i="7" s="1"/>
  <c r="D14" i="3"/>
  <c r="D14" i="7" s="1"/>
  <c r="D13" i="3"/>
  <c r="E13" i="3" s="1"/>
  <c r="B13" i="5"/>
  <c r="H13" i="5" s="1"/>
  <c r="C13" i="5"/>
  <c r="C12" i="5"/>
  <c r="B12" i="5"/>
  <c r="C108" i="10" l="1"/>
  <c r="C104" i="10"/>
  <c r="C78" i="10"/>
  <c r="G96" i="10"/>
  <c r="L22" i="11"/>
  <c r="M19" i="11"/>
  <c r="L33" i="11"/>
  <c r="L34" i="11"/>
  <c r="M31" i="11"/>
  <c r="M16" i="11"/>
  <c r="E14" i="11"/>
  <c r="E15" i="11"/>
  <c r="J20" i="11"/>
  <c r="J23" i="11"/>
  <c r="L26" i="11"/>
  <c r="E29" i="11"/>
  <c r="E30" i="11"/>
  <c r="L14" i="11"/>
  <c r="L15" i="11"/>
  <c r="E18" i="11"/>
  <c r="M23" i="11"/>
  <c r="J24" i="11"/>
  <c r="J25" i="11"/>
  <c r="J27" i="11"/>
  <c r="L29" i="11"/>
  <c r="L30" i="11"/>
  <c r="E33" i="11"/>
  <c r="E34" i="11"/>
  <c r="J17" i="11"/>
  <c r="J19" i="11"/>
  <c r="E26" i="11"/>
  <c r="J32" i="11"/>
  <c r="M13" i="11"/>
  <c r="J14" i="11"/>
  <c r="E16" i="11"/>
  <c r="M17" i="11"/>
  <c r="J18" i="11"/>
  <c r="E19" i="11"/>
  <c r="M20" i="11"/>
  <c r="J21" i="11"/>
  <c r="E23" i="11"/>
  <c r="M24" i="11"/>
  <c r="M25" i="11"/>
  <c r="E27" i="11"/>
  <c r="M28" i="11"/>
  <c r="J29" i="11"/>
  <c r="E31" i="11"/>
  <c r="M32" i="11"/>
  <c r="J33" i="11"/>
  <c r="E13" i="11"/>
  <c r="M14" i="11"/>
  <c r="J15" i="11"/>
  <c r="L16" i="11"/>
  <c r="E17" i="11"/>
  <c r="M18" i="11"/>
  <c r="L19" i="11"/>
  <c r="E20" i="11"/>
  <c r="M21" i="11"/>
  <c r="J22" i="11"/>
  <c r="L23" i="11"/>
  <c r="E24" i="11"/>
  <c r="E25" i="11"/>
  <c r="J26" i="11"/>
  <c r="L27" i="11"/>
  <c r="E28" i="11"/>
  <c r="M29" i="11"/>
  <c r="J30" i="11"/>
  <c r="L31" i="11"/>
  <c r="E32" i="11"/>
  <c r="M33" i="11"/>
  <c r="J34" i="11"/>
  <c r="L13" i="11"/>
  <c r="M15" i="11"/>
  <c r="L17" i="11"/>
  <c r="L20" i="11"/>
  <c r="M22" i="11"/>
  <c r="L24" i="11"/>
  <c r="L25" i="11"/>
  <c r="M26" i="11"/>
  <c r="L28" i="11"/>
  <c r="M30" i="11"/>
  <c r="L32" i="11"/>
  <c r="M34" i="11"/>
  <c r="G107" i="10"/>
  <c r="E108" i="10"/>
  <c r="H109" i="10"/>
  <c r="H105" i="10"/>
  <c r="H107" i="10"/>
  <c r="E106" i="10"/>
  <c r="G105" i="10"/>
  <c r="J14" i="3"/>
  <c r="I13" i="7"/>
  <c r="L19" i="8"/>
  <c r="L15" i="8"/>
  <c r="G33" i="9"/>
  <c r="G29" i="9"/>
  <c r="G25" i="9"/>
  <c r="F96" i="10"/>
  <c r="F110" i="10" s="1"/>
  <c r="H92" i="10"/>
  <c r="H88" i="10"/>
  <c r="H86" i="10"/>
  <c r="C101" i="10"/>
  <c r="C102" i="10" s="1"/>
  <c r="E101" i="10"/>
  <c r="E102" i="10" s="1"/>
  <c r="E103" i="10"/>
  <c r="C109" i="10"/>
  <c r="C110" i="10" s="1"/>
  <c r="H14" i="7"/>
  <c r="M14" i="3"/>
  <c r="E14" i="3"/>
  <c r="J27" i="7"/>
  <c r="J31" i="7"/>
  <c r="L38" i="7"/>
  <c r="L34" i="7"/>
  <c r="D13" i="7"/>
  <c r="D96" i="10"/>
  <c r="D110" i="10" s="1"/>
  <c r="G82" i="10"/>
  <c r="G101" i="10" s="1"/>
  <c r="H89" i="10"/>
  <c r="H83" i="10"/>
  <c r="E109" i="10"/>
  <c r="L13" i="3"/>
  <c r="M13" i="3"/>
  <c r="H32" i="9"/>
  <c r="H82" i="10"/>
  <c r="H101" i="10" s="1"/>
  <c r="G89" i="10"/>
  <c r="F103" i="10"/>
  <c r="M22" i="7"/>
  <c r="M18" i="7"/>
  <c r="E14" i="7"/>
  <c r="L14" i="7"/>
  <c r="J18" i="7"/>
  <c r="J22" i="7"/>
  <c r="J26" i="7"/>
  <c r="J28" i="7"/>
  <c r="J30" i="7"/>
  <c r="J34" i="7"/>
  <c r="J38" i="7"/>
  <c r="H31" i="9"/>
  <c r="J28" i="9"/>
  <c r="M33" i="7"/>
  <c r="E29" i="7"/>
  <c r="E21" i="7"/>
  <c r="M28" i="7"/>
  <c r="M24" i="7"/>
  <c r="M20" i="7"/>
  <c r="M16" i="7"/>
  <c r="H30" i="9"/>
  <c r="J31" i="9"/>
  <c r="J27" i="9"/>
  <c r="H27" i="9"/>
  <c r="J32" i="9"/>
  <c r="H33" i="9"/>
  <c r="H29" i="9"/>
  <c r="J25" i="9"/>
  <c r="H24" i="9"/>
  <c r="H26" i="9"/>
  <c r="J33" i="9"/>
  <c r="J29" i="9"/>
  <c r="F28" i="9"/>
  <c r="J24" i="9"/>
  <c r="J30" i="9"/>
  <c r="H25" i="9"/>
  <c r="F26" i="9"/>
  <c r="H28" i="9"/>
  <c r="J26" i="9"/>
  <c r="F21" i="9"/>
  <c r="H20" i="9"/>
  <c r="H16" i="9"/>
  <c r="H21" i="9"/>
  <c r="H17" i="9"/>
  <c r="H13" i="9"/>
  <c r="H12" i="9"/>
  <c r="H18" i="9"/>
  <c r="H14" i="9"/>
  <c r="H19" i="9"/>
  <c r="H15" i="9"/>
  <c r="F14" i="9"/>
  <c r="F24" i="9"/>
  <c r="F30" i="9"/>
  <c r="F32" i="9"/>
  <c r="F19" i="9"/>
  <c r="F20" i="9"/>
  <c r="F16" i="9"/>
  <c r="F17" i="9"/>
  <c r="F13" i="9"/>
  <c r="F18" i="9"/>
  <c r="F15" i="9"/>
  <c r="J13" i="7"/>
  <c r="J17" i="7"/>
  <c r="J21" i="7"/>
  <c r="J25" i="7"/>
  <c r="J29" i="7"/>
  <c r="J33" i="7"/>
  <c r="J37" i="7"/>
  <c r="F25" i="9"/>
  <c r="F27" i="9"/>
  <c r="F29" i="9"/>
  <c r="F31" i="9"/>
  <c r="F33" i="9"/>
  <c r="L16" i="7"/>
  <c r="L20" i="7"/>
  <c r="F12" i="9"/>
  <c r="E22" i="7"/>
  <c r="J14" i="7"/>
  <c r="J16" i="7"/>
  <c r="L18" i="7"/>
  <c r="J20" i="7"/>
  <c r="E25" i="7"/>
  <c r="L30" i="7"/>
  <c r="E33" i="7"/>
  <c r="E36" i="7"/>
  <c r="E39" i="7"/>
  <c r="L15" i="7"/>
  <c r="L21" i="7"/>
  <c r="E26" i="7"/>
  <c r="L29" i="7"/>
  <c r="E34" i="7"/>
  <c r="L37" i="7"/>
  <c r="E32" i="7"/>
  <c r="E40" i="7"/>
  <c r="L24" i="7"/>
  <c r="L28" i="7"/>
  <c r="L32" i="7"/>
  <c r="L36" i="7"/>
  <c r="L40" i="7"/>
  <c r="L17" i="7"/>
  <c r="E30" i="7"/>
  <c r="E38" i="7"/>
  <c r="L19" i="7"/>
  <c r="L23" i="7"/>
  <c r="L27" i="7"/>
  <c r="L31" i="7"/>
  <c r="L35" i="7"/>
  <c r="L39" i="7"/>
  <c r="L13" i="7"/>
  <c r="E13" i="7"/>
  <c r="M13" i="7"/>
  <c r="M14" i="7"/>
  <c r="D102" i="10" l="1"/>
  <c r="D106" i="10"/>
  <c r="F104" i="10"/>
  <c r="H103" i="10"/>
  <c r="E104" i="10"/>
  <c r="G103" i="10"/>
  <c r="F108" i="10"/>
  <c r="D104" i="10"/>
  <c r="D108" i="10"/>
  <c r="E110" i="10"/>
  <c r="G109" i="10"/>
  <c r="H96" i="10"/>
  <c r="D78" i="10"/>
  <c r="F106" i="10"/>
  <c r="F102" i="10"/>
</calcChain>
</file>

<file path=xl/sharedStrings.xml><?xml version="1.0" encoding="utf-8"?>
<sst xmlns="http://schemas.openxmlformats.org/spreadsheetml/2006/main" count="851" uniqueCount="197">
  <si>
    <t>Opérations non financières - données annuelles [nasa_10_nf_tr__custom_17852115]</t>
  </si>
  <si>
    <t>Ouvrir la page produit</t>
  </si>
  <si>
    <t>Ouvrir dans le Data Browser</t>
  </si>
  <si>
    <t>Description:</t>
  </si>
  <si>
    <t>-</t>
  </si>
  <si>
    <t>Dernière mise à jour des données:</t>
  </si>
  <si>
    <t>25/07/2025 11:00</t>
  </si>
  <si>
    <t>Dernière modification de la structure de données:</t>
  </si>
  <si>
    <t>03/04/2025 23:00</t>
  </si>
  <si>
    <t>Source(s) institutionnelle(s)</t>
  </si>
  <si>
    <t>Eurostat</t>
  </si>
  <si>
    <t>Contenus</t>
  </si>
  <si>
    <t>Fréquence (relative au temps)</t>
  </si>
  <si>
    <t>Unité de mesure</t>
  </si>
  <si>
    <t>Direction du flux</t>
  </si>
  <si>
    <t>Indicateur des comptes nationaux (SEC 2010)</t>
  </si>
  <si>
    <t>Temps</t>
  </si>
  <si>
    <t>Feuille 1</t>
  </si>
  <si>
    <t>Annuel</t>
  </si>
  <si>
    <t>Prix courants, millions d'euros</t>
  </si>
  <si>
    <t>Payé</t>
  </si>
  <si>
    <t>Valeur ajoutée, brute</t>
  </si>
  <si>
    <t>2023</t>
  </si>
  <si>
    <t>Flags  1</t>
  </si>
  <si>
    <t>Feuille 2</t>
  </si>
  <si>
    <t>Excédent d'exploitation et revenu mixte, brut</t>
  </si>
  <si>
    <t>Flags  2</t>
  </si>
  <si>
    <t>Structure</t>
  </si>
  <si>
    <t>Dimension</t>
  </si>
  <si>
    <t>Position</t>
  </si>
  <si>
    <t>Libellé</t>
  </si>
  <si>
    <t>Secteur</t>
  </si>
  <si>
    <t>Sociétés non financières</t>
  </si>
  <si>
    <t>Ménages</t>
  </si>
  <si>
    <t>Entité géopolitique (déclarante)</t>
  </si>
  <si>
    <t>Union européenne - 27 pays (à partir de 2020)</t>
  </si>
  <si>
    <t>Zone euro - 20 pays (à partir de 2023)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</si>
  <si>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</si>
  <si>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</si>
  <si>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</si>
  <si>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</si>
  <si>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</si>
  <si>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</si>
  <si>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</si>
  <si>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</si>
  <si>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</si>
  <si>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</si>
  <si>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</si>
  <si>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</si>
  <si>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</si>
  <si>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</si>
  <si>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</si>
  <si>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</si>
  <si>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</si>
  <si>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</si>
  <si>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</si>
  <si>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</si>
  <si>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</si>
  <si>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</si>
  <si>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</si>
  <si>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</si>
  <si>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</si>
  <si>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</si>
  <si>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</si>
  <si>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</si>
  <si>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Norvège</t>
  </si>
  <si>
    <t>Suisse</t>
  </si>
  <si>
    <t>Données extraites le24/08/2025 14:35:10 depuis [ESTAT]</t>
  </si>
  <si>
    <t xml:space="preserve">Dataset: </t>
  </si>
  <si>
    <t>Dernière mise à jour:</t>
  </si>
  <si>
    <t>SECTOR (Libellés)</t>
  </si>
  <si>
    <t>:</t>
  </si>
  <si>
    <t>Valeur spéciale</t>
  </si>
  <si>
    <t>Non disponible</t>
  </si>
  <si>
    <t>taux de marge</t>
  </si>
  <si>
    <t>U.E. 27 pays</t>
  </si>
  <si>
    <t>Zone euro</t>
  </si>
  <si>
    <t>Rapport ménages / SNF</t>
  </si>
  <si>
    <t>Sociétés non financières (SNF)</t>
  </si>
  <si>
    <t>SNF</t>
  </si>
  <si>
    <t>ménages</t>
  </si>
  <si>
    <t>valeur ajoutée</t>
  </si>
  <si>
    <t>EBE et revenu mixte brut</t>
  </si>
  <si>
    <t>Source : Eurostat</t>
  </si>
  <si>
    <t xml:space="preserve">          Taux de marge</t>
  </si>
  <si>
    <t>Données extraites le24/08/2025 15:31:54 depuis [ESTAT]</t>
  </si>
  <si>
    <t>Tableaux des emplois au prix d'achat [naio_10_cp16__custom_17852243]</t>
  </si>
  <si>
    <t>10/07/2025 23:00</t>
  </si>
  <si>
    <t>Millions d'euros</t>
  </si>
  <si>
    <t>Stock ou flux</t>
  </si>
  <si>
    <t>Total</t>
  </si>
  <si>
    <t>Produits, ajustements et valeur ajoutée</t>
  </si>
  <si>
    <t>2022</t>
  </si>
  <si>
    <t>IND_USE (Libellés)</t>
  </si>
  <si>
    <t>Loyers imputés des logements occupés par leur propriétaire</t>
  </si>
  <si>
    <t>loyers imputés /total</t>
  </si>
  <si>
    <t>EBE et revenu lixte</t>
  </si>
  <si>
    <t>services principalement non marchands</t>
  </si>
  <si>
    <t>Données extraites le25/08/2025 15:39:48 depuis [ESTAT]</t>
  </si>
  <si>
    <t>Tableaux des emplois au prix d'achat [naio_10_cp16__custom_17861154]</t>
  </si>
  <si>
    <t>Branches d'activité et emplois finals</t>
  </si>
  <si>
    <t>Administration publique et défense; sécurité sociale obligatoire</t>
  </si>
  <si>
    <t>PRD_AVA (Libellés)</t>
  </si>
  <si>
    <t>Enseignement</t>
  </si>
  <si>
    <t>Santé humaine</t>
  </si>
  <si>
    <t>GEO (Libellés)</t>
  </si>
  <si>
    <t>Hébergement médico-social et social et action sociale sans hébergement</t>
  </si>
  <si>
    <t>total</t>
  </si>
  <si>
    <t>VA</t>
  </si>
  <si>
    <t>EBE revenu mixte</t>
  </si>
  <si>
    <t>Administration santé éducation</t>
  </si>
  <si>
    <t>Admministration / total</t>
  </si>
  <si>
    <t>taux de marge Administration santé éducation</t>
  </si>
  <si>
    <t xml:space="preserve">taux de marge loyers imputés des logements </t>
  </si>
  <si>
    <t>rapport loyers imputés des logements/total</t>
  </si>
  <si>
    <t>Données extraites le25/08/2025 16:19:11 depuis [ESTAT]</t>
  </si>
  <si>
    <t>Tableaux des emplois au prix d'achat [naio_10_cp16__custom_17861868]</t>
  </si>
  <si>
    <t>Culture et production animale, chasse et services annexes</t>
  </si>
  <si>
    <t>Industries extractives</t>
  </si>
  <si>
    <t>Industries alimentaires; fabrication de boissons et de produits à base de tabac</t>
  </si>
  <si>
    <t>Fabrication de textiles, industrie de l'habillement, du cuir et de la chaussure</t>
  </si>
  <si>
    <t>Travail du bois et fabrication d'articles en bois et en liège, à l'exception des meubles;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</si>
  <si>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</si>
  <si>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</si>
  <si>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</si>
  <si>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</si>
  <si>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</si>
  <si>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</si>
  <si>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</si>
  <si>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</si>
  <si>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</si>
  <si>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</si>
  <si>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</si>
  <si>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</si>
  <si>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Industrie automobile</t>
  </si>
  <si>
    <t>Fabrication d'autres matériels de transport</t>
  </si>
  <si>
    <t>Fabrication de meubles; autres industries manufacturières</t>
  </si>
  <si>
    <t>Réparation et installation de machines et d'équipements</t>
  </si>
  <si>
    <t>Production et distribution d'électricité, de gaz, de vapeur et d'air conditionné</t>
  </si>
  <si>
    <t>Captage, traitement et distribution d'eau</t>
  </si>
  <si>
    <t>Collecte et traitement des eaux usées, gestion des déchets, dépollution</t>
  </si>
  <si>
    <t>Construction</t>
  </si>
  <si>
    <t>Commerce et réparation d'automobiles et de motocycles</t>
  </si>
  <si>
    <t>Commerce de gros, à l'exception des automobiles et des motocycles</t>
  </si>
  <si>
    <t>Commerce de détail, à l'exception des automobiles et des motocycles</t>
  </si>
  <si>
    <t>Transports terrestres et transport par conduites</t>
  </si>
  <si>
    <t>Transports par eau</t>
  </si>
  <si>
    <t>Transports aériens</t>
  </si>
  <si>
    <t>Entreposage et services auxiliaires des transports</t>
  </si>
  <si>
    <t>Activités de poste et de courrier</t>
  </si>
  <si>
    <t>Hébergement et restauration</t>
  </si>
  <si>
    <t>Édition</t>
  </si>
  <si>
    <t>Activités cinématographique, vidéo, production de programmes de télévision, activités de programmation et de diffusion</t>
  </si>
  <si>
    <t>Télécommunications</t>
  </si>
  <si>
    <t>Programmation, conseil en informatique et autres services d'information</t>
  </si>
  <si>
    <t>Activités des services financiers, hors assurance et caisses de retraite</t>
  </si>
  <si>
    <t>Assurance</t>
  </si>
  <si>
    <t>Activités auxiliaires de services financiers et d'assurance</t>
  </si>
  <si>
    <t>Activités immobilières à l'exclusion des loyers imputés</t>
  </si>
  <si>
    <t>Activités juridiques et comptables; activités des sièges sociaux; conseil de gestion</t>
  </si>
  <si>
    <t>Activités d'architecture et d'ingénierie; activités de contrôle et analyses techniques</t>
  </si>
  <si>
    <t>Recherche-développement scientifique</t>
  </si>
  <si>
    <t>Publicité et études de marché</t>
  </si>
  <si>
    <t>Autres activités spécialisées, scientifiques et techniques, activités vétérinaires</t>
  </si>
  <si>
    <t>Activités de location et location-bail</t>
  </si>
  <si>
    <t>Activités liées à l'emploi</t>
  </si>
  <si>
    <t>Activités des agences de voyage, voyagistes, services de réservation et activités connexes</t>
  </si>
  <si>
    <t>Enquêtes et sécurité, activités administratives, services et aménagement paysager</t>
  </si>
  <si>
    <t>Activités créatives, artistiques et de spectacle; bibliothèques, archives, musées et autres activités culturelles; organisation de jeux de hasard et d'argent</t>
  </si>
  <si>
    <t>Activités sportives, récréatives et de loisirs</t>
  </si>
  <si>
    <t>Activités des organisations associatives</t>
  </si>
  <si>
    <t>Réparation d'ordinateurs et de biens personnels et domestiques</t>
  </si>
  <si>
    <t>Autres services personnels</t>
  </si>
  <si>
    <t>Activités des ménages en tant qu'employeurs de personnel domestique</t>
  </si>
  <si>
    <t>Activités extra-territoriales</t>
  </si>
  <si>
    <t>Sylviculture et exploitation forestière</t>
  </si>
  <si>
    <t>Pêche et aquaculture</t>
  </si>
  <si>
    <t>Agriculture</t>
  </si>
  <si>
    <t>énergie</t>
  </si>
  <si>
    <t xml:space="preserve">industrie </t>
  </si>
  <si>
    <t>construction</t>
  </si>
  <si>
    <t>information communication</t>
  </si>
  <si>
    <t>services aux entreprises</t>
  </si>
  <si>
    <t>activités financières</t>
  </si>
  <si>
    <t>services au xménages</t>
  </si>
  <si>
    <t xml:space="preserve">Administration publique </t>
  </si>
  <si>
    <t xml:space="preserve">Action sociale </t>
  </si>
  <si>
    <t>commerce transport hébergement</t>
  </si>
  <si>
    <t>Branches à SNF dominantes (EBE)</t>
  </si>
  <si>
    <t>Administration éducation santé</t>
  </si>
  <si>
    <t>E.B.E et revenu mixte</t>
  </si>
  <si>
    <t xml:space="preserve"> - part dans le total</t>
  </si>
  <si>
    <t>Activités financières</t>
  </si>
  <si>
    <t>raport Admministration santé éducation / total</t>
  </si>
  <si>
    <t>activités immobilières (loyers réels et imputés)</t>
  </si>
  <si>
    <t>Activités immobilières (revenu mixte)</t>
  </si>
  <si>
    <t>Agriculture à  E.I.dominantes (revenu mixte)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</si>
</sst>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##########"/>
    <numFmt numFmtId="165" formatCode="#,##0.0"/>
    <numFmt numFmtId="166" formatCode="0.0%"/>
    <numFmt numFmtId="167" formatCode="0.0"/>
  </numFmts>
  <fonts count="40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9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3"/>
      <name val="Calibri"/>
      <family val="2"/>
      <scheme val="minor"/>
    </font>
    <font>
      <b/>
      <sz val="13"/>
      <name val="Arial"/>
      <family val="2"/>
    </font>
    <font>
      <sz val="13"/>
      <color indexed="8"/>
      <name val="Calibri"/>
      <family val="2"/>
      <scheme val="minor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i/>
      <sz val="13"/>
      <color indexed="8"/>
      <name val="Arial"/>
      <family val="2"/>
    </font>
    <font>
      <b/>
      <sz val="13"/>
      <color rgb="FFFF0000"/>
      <name val="Arial"/>
      <family val="2"/>
    </font>
    <font>
      <b/>
      <sz val="13"/>
      <color rgb="FFFF0000"/>
      <name val="Calibri"/>
      <family val="2"/>
      <scheme val="minor"/>
    </font>
    <font>
      <b/>
      <i/>
      <sz val="13"/>
      <color rgb="FFFF0000"/>
      <name val="Arial"/>
      <family val="2"/>
    </font>
    <font>
      <sz val="13"/>
      <color rgb="FFFF0000"/>
      <name val="Calibri"/>
      <family val="2"/>
      <scheme val="minor"/>
    </font>
    <font>
      <b/>
      <i/>
      <sz val="13"/>
      <color indexed="8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4"/>
      <color indexed="8"/>
      <name val="Arial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i/>
      <sz val="14"/>
      <color indexed="8"/>
      <name val="Arial"/>
      <family val="2"/>
    </font>
    <font>
      <b/>
      <i/>
      <sz val="14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Arial"/>
      <family val="2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/>
      <diagonal/>
    </border>
    <border>
      <left style="thin">
        <color rgb="FFB0B0B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B0B0B0"/>
      </bottom>
      <diagonal/>
    </border>
    <border>
      <left/>
      <right/>
      <top style="thin">
        <color indexed="64"/>
      </top>
      <bottom style="thin">
        <color rgb="FFB0B0B0"/>
      </bottom>
      <diagonal/>
    </border>
    <border>
      <left style="thin">
        <color indexed="64"/>
      </left>
      <right style="thin">
        <color rgb="FFB0B0B0"/>
      </right>
      <top style="thin">
        <color rgb="FFB0B0B0"/>
      </top>
      <bottom style="thin">
        <color indexed="6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indexed="64"/>
      </bottom>
      <diagonal/>
    </border>
    <border>
      <left style="thin">
        <color rgb="FFB0B0B0"/>
      </left>
      <right style="thin">
        <color indexed="64"/>
      </right>
      <top style="thin">
        <color rgb="FFB0B0B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/>
      <diagonal/>
    </border>
    <border>
      <left style="thin">
        <color rgb="FFB0B0B0"/>
      </left>
      <right style="thin">
        <color indexed="64"/>
      </right>
      <top style="thin">
        <color rgb="FFB0B0B0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 shrinkToFit="1"/>
    </xf>
    <xf numFmtId="3" fontId="2" fillId="4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3" fontId="0" fillId="0" borderId="0" xfId="0" applyNumberFormat="1"/>
    <xf numFmtId="166" fontId="0" fillId="0" borderId="0" xfId="0" applyNumberFormat="1"/>
    <xf numFmtId="0" fontId="1" fillId="5" borderId="4" xfId="0" applyFont="1" applyFill="1" applyBorder="1" applyAlignment="1">
      <alignment horizontal="left" vertical="center"/>
    </xf>
    <xf numFmtId="3" fontId="2" fillId="5" borderId="0" xfId="0" applyNumberFormat="1" applyFont="1" applyFill="1" applyAlignment="1">
      <alignment horizontal="right" vertical="center" shrinkToFit="1"/>
    </xf>
    <xf numFmtId="166" fontId="0" fillId="5" borderId="0" xfId="0" applyNumberFormat="1" applyFill="1"/>
    <xf numFmtId="0" fontId="6" fillId="3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right" vertical="center"/>
    </xf>
    <xf numFmtId="0" fontId="7" fillId="6" borderId="0" xfId="0" applyFont="1" applyFill="1"/>
    <xf numFmtId="0" fontId="6" fillId="6" borderId="4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left" vertical="center"/>
    </xf>
    <xf numFmtId="0" fontId="10" fillId="6" borderId="0" xfId="0" applyFont="1" applyFill="1"/>
    <xf numFmtId="0" fontId="11" fillId="6" borderId="7" xfId="0" applyFont="1" applyFill="1" applyBorder="1"/>
    <xf numFmtId="0" fontId="9" fillId="6" borderId="13" xfId="0" applyFont="1" applyFill="1" applyBorder="1"/>
    <xf numFmtId="0" fontId="9" fillId="6" borderId="1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2" fillId="0" borderId="0" xfId="0" applyFont="1"/>
    <xf numFmtId="0" fontId="9" fillId="6" borderId="9" xfId="0" applyFont="1" applyFill="1" applyBorder="1" applyAlignment="1">
      <alignment horizontal="left" vertical="center"/>
    </xf>
    <xf numFmtId="166" fontId="12" fillId="0" borderId="0" xfId="0" applyNumberFormat="1" applyFont="1"/>
    <xf numFmtId="0" fontId="11" fillId="6" borderId="11" xfId="0" applyFont="1" applyFill="1" applyBorder="1" applyAlignment="1">
      <alignment horizontal="left" vertical="center"/>
    </xf>
    <xf numFmtId="165" fontId="14" fillId="0" borderId="14" xfId="0" applyNumberFormat="1" applyFont="1" applyBorder="1"/>
    <xf numFmtId="165" fontId="14" fillId="0" borderId="0" xfId="0" applyNumberFormat="1" applyFont="1" applyBorder="1"/>
    <xf numFmtId="166" fontId="14" fillId="0" borderId="15" xfId="0" applyNumberFormat="1" applyFont="1" applyBorder="1"/>
    <xf numFmtId="0" fontId="9" fillId="6" borderId="11" xfId="0" applyFont="1" applyFill="1" applyBorder="1" applyAlignment="1">
      <alignment horizontal="left" vertical="center"/>
    </xf>
    <xf numFmtId="165" fontId="13" fillId="0" borderId="14" xfId="0" applyNumberFormat="1" applyFont="1" applyBorder="1"/>
    <xf numFmtId="165" fontId="13" fillId="0" borderId="0" xfId="0" applyNumberFormat="1" applyFont="1" applyBorder="1"/>
    <xf numFmtId="166" fontId="13" fillId="0" borderId="15" xfId="0" applyNumberFormat="1" applyFont="1" applyBorder="1"/>
    <xf numFmtId="166" fontId="15" fillId="0" borderId="14" xfId="0" applyNumberFormat="1" applyFont="1" applyBorder="1"/>
    <xf numFmtId="166" fontId="15" fillId="0" borderId="15" xfId="0" applyNumberFormat="1" applyFont="1" applyBorder="1"/>
    <xf numFmtId="0" fontId="16" fillId="5" borderId="11" xfId="0" applyFont="1" applyFill="1" applyBorder="1" applyAlignment="1">
      <alignment horizontal="left" vertical="center"/>
    </xf>
    <xf numFmtId="165" fontId="16" fillId="5" borderId="14" xfId="0" applyNumberFormat="1" applyFont="1" applyFill="1" applyBorder="1"/>
    <xf numFmtId="165" fontId="16" fillId="5" borderId="0" xfId="0" applyNumberFormat="1" applyFont="1" applyFill="1" applyBorder="1"/>
    <xf numFmtId="166" fontId="16" fillId="5" borderId="15" xfId="0" applyNumberFormat="1" applyFont="1" applyFill="1" applyBorder="1"/>
    <xf numFmtId="0" fontId="17" fillId="0" borderId="0" xfId="0" applyFont="1"/>
    <xf numFmtId="166" fontId="17" fillId="6" borderId="0" xfId="0" applyNumberFormat="1" applyFont="1" applyFill="1"/>
    <xf numFmtId="166" fontId="18" fillId="5" borderId="14" xfId="0" applyNumberFormat="1" applyFont="1" applyFill="1" applyBorder="1"/>
    <xf numFmtId="166" fontId="18" fillId="5" borderId="15" xfId="0" applyNumberFormat="1" applyFont="1" applyFill="1" applyBorder="1"/>
    <xf numFmtId="0" fontId="11" fillId="7" borderId="10" xfId="0" applyFont="1" applyFill="1" applyBorder="1" applyAlignment="1">
      <alignment horizontal="left" vertical="center"/>
    </xf>
    <xf numFmtId="165" fontId="14" fillId="7" borderId="8" xfId="0" applyNumberFormat="1" applyFont="1" applyFill="1" applyBorder="1"/>
    <xf numFmtId="165" fontId="14" fillId="7" borderId="1" xfId="0" applyNumberFormat="1" applyFont="1" applyFill="1" applyBorder="1"/>
    <xf numFmtId="166" fontId="14" fillId="7" borderId="16" xfId="0" applyNumberFormat="1" applyFont="1" applyFill="1" applyBorder="1"/>
    <xf numFmtId="0" fontId="19" fillId="6" borderId="0" xfId="0" applyFont="1" applyFill="1"/>
    <xf numFmtId="166" fontId="12" fillId="6" borderId="0" xfId="0" applyNumberFormat="1" applyFont="1" applyFill="1"/>
    <xf numFmtId="166" fontId="20" fillId="7" borderId="8" xfId="0" applyNumberFormat="1" applyFont="1" applyFill="1" applyBorder="1"/>
    <xf numFmtId="166" fontId="20" fillId="7" borderId="16" xfId="0" applyNumberFormat="1" applyFont="1" applyFill="1" applyBorder="1"/>
    <xf numFmtId="0" fontId="9" fillId="6" borderId="12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166" fontId="20" fillId="0" borderId="7" xfId="0" applyNumberFormat="1" applyFont="1" applyBorder="1"/>
    <xf numFmtId="166" fontId="20" fillId="0" borderId="13" xfId="0" applyNumberFormat="1" applyFont="1" applyBorder="1"/>
    <xf numFmtId="166" fontId="20" fillId="0" borderId="14" xfId="0" applyNumberFormat="1" applyFont="1" applyBorder="1"/>
    <xf numFmtId="166" fontId="20" fillId="0" borderId="15" xfId="0" applyNumberFormat="1" applyFont="1" applyBorder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right" vertical="center" shrinkToFit="1"/>
    </xf>
    <xf numFmtId="3" fontId="9" fillId="4" borderId="0" xfId="0" applyNumberFormat="1" applyFont="1" applyFill="1" applyAlignment="1">
      <alignment horizontal="right" vertical="center" shrinkToFit="1"/>
    </xf>
    <xf numFmtId="164" fontId="9" fillId="4" borderId="0" xfId="0" applyNumberFormat="1" applyFont="1" applyFill="1" applyAlignment="1">
      <alignment horizontal="right" vertical="center" shrinkToFit="1"/>
    </xf>
    <xf numFmtId="3" fontId="9" fillId="0" borderId="0" xfId="0" applyNumberFormat="1" applyFont="1" applyAlignment="1">
      <alignment horizontal="right" vertical="center" shrinkToFit="1"/>
    </xf>
    <xf numFmtId="0" fontId="11" fillId="6" borderId="4" xfId="0" applyFont="1" applyFill="1" applyBorder="1" applyAlignment="1">
      <alignment horizontal="right" vertical="center"/>
    </xf>
    <xf numFmtId="0" fontId="10" fillId="6" borderId="0" xfId="0" applyFont="1" applyFill="1" applyAlignment="1">
      <alignment horizontal="center" wrapText="1"/>
    </xf>
    <xf numFmtId="0" fontId="9" fillId="6" borderId="7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left" vertical="center"/>
    </xf>
    <xf numFmtId="164" fontId="16" fillId="5" borderId="0" xfId="0" applyNumberFormat="1" applyFont="1" applyFill="1" applyAlignment="1">
      <alignment horizontal="right" vertical="center" shrinkToFit="1"/>
    </xf>
    <xf numFmtId="166" fontId="17" fillId="5" borderId="0" xfId="0" applyNumberFormat="1" applyFont="1" applyFill="1"/>
    <xf numFmtId="0" fontId="9" fillId="7" borderId="4" xfId="0" applyFont="1" applyFill="1" applyBorder="1" applyAlignment="1">
      <alignment horizontal="left" vertical="center"/>
    </xf>
    <xf numFmtId="164" fontId="9" fillId="7" borderId="0" xfId="0" applyNumberFormat="1" applyFont="1" applyFill="1" applyAlignment="1">
      <alignment horizontal="right" vertical="center" shrinkToFit="1"/>
    </xf>
    <xf numFmtId="166" fontId="12" fillId="7" borderId="0" xfId="0" applyNumberFormat="1" applyFont="1" applyFill="1"/>
    <xf numFmtId="0" fontId="11" fillId="6" borderId="7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 vertical="center"/>
    </xf>
    <xf numFmtId="165" fontId="9" fillId="0" borderId="14" xfId="0" applyNumberFormat="1" applyFont="1" applyBorder="1" applyAlignment="1">
      <alignment horizontal="right" vertical="center" shrinkToFit="1"/>
    </xf>
    <xf numFmtId="165" fontId="9" fillId="0" borderId="0" xfId="0" applyNumberFormat="1" applyFont="1" applyBorder="1" applyAlignment="1">
      <alignment horizontal="right" vertical="center" shrinkToFit="1"/>
    </xf>
    <xf numFmtId="166" fontId="12" fillId="0" borderId="15" xfId="0" applyNumberFormat="1" applyFont="1" applyBorder="1"/>
    <xf numFmtId="165" fontId="16" fillId="5" borderId="14" xfId="0" applyNumberFormat="1" applyFont="1" applyFill="1" applyBorder="1" applyAlignment="1">
      <alignment horizontal="right" vertical="center" shrinkToFit="1"/>
    </xf>
    <xf numFmtId="165" fontId="16" fillId="5" borderId="0" xfId="0" applyNumberFormat="1" applyFont="1" applyFill="1" applyBorder="1" applyAlignment="1">
      <alignment horizontal="right" vertical="center" shrinkToFit="1"/>
    </xf>
    <xf numFmtId="166" fontId="12" fillId="7" borderId="16" xfId="0" applyNumberFormat="1" applyFont="1" applyFill="1" applyBorder="1"/>
    <xf numFmtId="165" fontId="9" fillId="8" borderId="8" xfId="0" applyNumberFormat="1" applyFont="1" applyFill="1" applyBorder="1" applyAlignment="1">
      <alignment horizontal="right" vertical="center" shrinkToFit="1"/>
    </xf>
    <xf numFmtId="165" fontId="9" fillId="8" borderId="1" xfId="0" applyNumberFormat="1" applyFont="1" applyFill="1" applyBorder="1" applyAlignment="1">
      <alignment horizontal="right" vertical="center" shrinkToFit="1"/>
    </xf>
    <xf numFmtId="0" fontId="0" fillId="0" borderId="0" xfId="0"/>
    <xf numFmtId="0" fontId="11" fillId="6" borderId="1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0" fillId="0" borderId="0" xfId="0"/>
    <xf numFmtId="164" fontId="2" fillId="0" borderId="0" xfId="0" applyNumberFormat="1" applyFont="1" applyAlignment="1">
      <alignment horizontal="right" vertical="center" shrinkToFit="1"/>
    </xf>
    <xf numFmtId="164" fontId="2" fillId="4" borderId="0" xfId="0" applyNumberFormat="1" applyFont="1" applyFill="1" applyAlignment="1">
      <alignment horizontal="right" vertical="center" shrinkToFit="1"/>
    </xf>
    <xf numFmtId="164" fontId="12" fillId="0" borderId="0" xfId="0" applyNumberFormat="1" applyFont="1"/>
    <xf numFmtId="166" fontId="12" fillId="0" borderId="0" xfId="0" applyNumberFormat="1" applyFont="1" applyBorder="1"/>
    <xf numFmtId="166" fontId="17" fillId="5" borderId="0" xfId="0" applyNumberFormat="1" applyFont="1" applyFill="1" applyBorder="1"/>
    <xf numFmtId="165" fontId="9" fillId="0" borderId="7" xfId="0" applyNumberFormat="1" applyFont="1" applyBorder="1" applyAlignment="1">
      <alignment horizontal="right" vertical="center" shrinkToFit="1"/>
    </xf>
    <xf numFmtId="166" fontId="12" fillId="0" borderId="13" xfId="0" applyNumberFormat="1" applyFont="1" applyBorder="1"/>
    <xf numFmtId="166" fontId="12" fillId="7" borderId="1" xfId="0" applyNumberFormat="1" applyFont="1" applyFill="1" applyBorder="1"/>
    <xf numFmtId="166" fontId="16" fillId="5" borderId="15" xfId="0" applyNumberFormat="1" applyFont="1" applyFill="1" applyBorder="1" applyAlignment="1">
      <alignment horizontal="right" vertical="center" shrinkToFit="1"/>
    </xf>
    <xf numFmtId="0" fontId="11" fillId="6" borderId="3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wrapText="1"/>
    </xf>
    <xf numFmtId="0" fontId="11" fillId="6" borderId="17" xfId="0" applyFont="1" applyFill="1" applyBorder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0" fillId="0" borderId="0" xfId="0" applyNumberFormat="1"/>
    <xf numFmtId="0" fontId="22" fillId="2" borderId="4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left" vertical="center"/>
    </xf>
    <xf numFmtId="164" fontId="21" fillId="0" borderId="0" xfId="0" applyNumberFormat="1" applyFont="1" applyAlignment="1">
      <alignment horizontal="right" vertical="center" shrinkToFit="1"/>
    </xf>
    <xf numFmtId="164" fontId="21" fillId="4" borderId="0" xfId="0" applyNumberFormat="1" applyFont="1" applyFill="1" applyAlignment="1">
      <alignment horizontal="right" vertical="center" shrinkToFit="1"/>
    </xf>
    <xf numFmtId="3" fontId="21" fillId="4" borderId="0" xfId="0" applyNumberFormat="1" applyFont="1" applyFill="1" applyAlignment="1">
      <alignment horizontal="right" vertical="center" shrinkToFit="1"/>
    </xf>
    <xf numFmtId="3" fontId="21" fillId="0" borderId="0" xfId="0" applyNumberFormat="1" applyFont="1" applyAlignment="1">
      <alignment horizontal="right" vertical="center" shrinkToFit="1"/>
    </xf>
    <xf numFmtId="0" fontId="0" fillId="0" borderId="0" xfId="0"/>
    <xf numFmtId="0" fontId="23" fillId="0" borderId="0" xfId="0" applyFont="1"/>
    <xf numFmtId="0" fontId="24" fillId="6" borderId="21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25" fillId="6" borderId="24" xfId="0" applyFont="1" applyFill="1" applyBorder="1" applyAlignment="1">
      <alignment horizontal="left" vertical="center"/>
    </xf>
    <xf numFmtId="0" fontId="25" fillId="7" borderId="24" xfId="0" applyFont="1" applyFill="1" applyBorder="1" applyAlignment="1">
      <alignment horizontal="left" vertical="center"/>
    </xf>
    <xf numFmtId="0" fontId="25" fillId="6" borderId="11" xfId="0" applyFont="1" applyFill="1" applyBorder="1" applyAlignment="1">
      <alignment horizontal="left" vertical="center"/>
    </xf>
    <xf numFmtId="0" fontId="24" fillId="6" borderId="10" xfId="0" applyFont="1" applyFill="1" applyBorder="1" applyAlignment="1">
      <alignment horizontal="left" vertical="center"/>
    </xf>
    <xf numFmtId="0" fontId="26" fillId="0" borderId="10" xfId="0" applyFont="1" applyBorder="1"/>
    <xf numFmtId="167" fontId="26" fillId="0" borderId="7" xfId="0" applyNumberFormat="1" applyFont="1" applyBorder="1"/>
    <xf numFmtId="167" fontId="26" fillId="0" borderId="12" xfId="0" applyNumberFormat="1" applyFont="1" applyBorder="1"/>
    <xf numFmtId="0" fontId="26" fillId="0" borderId="11" xfId="0" applyFont="1" applyBorder="1"/>
    <xf numFmtId="167" fontId="26" fillId="0" borderId="14" xfId="0" applyNumberFormat="1" applyFont="1" applyBorder="1"/>
    <xf numFmtId="167" fontId="26" fillId="0" borderId="0" xfId="0" applyNumberFormat="1" applyFont="1" applyBorder="1"/>
    <xf numFmtId="0" fontId="26" fillId="0" borderId="11" xfId="0" applyFont="1" applyFill="1" applyBorder="1"/>
    <xf numFmtId="167" fontId="26" fillId="7" borderId="14" xfId="0" applyNumberFormat="1" applyFont="1" applyFill="1" applyBorder="1"/>
    <xf numFmtId="167" fontId="26" fillId="7" borderId="0" xfId="0" applyNumberFormat="1" applyFont="1" applyFill="1" applyBorder="1"/>
    <xf numFmtId="167" fontId="26" fillId="0" borderId="14" xfId="0" applyNumberFormat="1" applyFont="1" applyFill="1" applyBorder="1"/>
    <xf numFmtId="167" fontId="26" fillId="0" borderId="0" xfId="0" applyNumberFormat="1" applyFont="1" applyFill="1" applyBorder="1"/>
    <xf numFmtId="167" fontId="27" fillId="0" borderId="8" xfId="0" applyNumberFormat="1" applyFont="1" applyFill="1" applyBorder="1"/>
    <xf numFmtId="167" fontId="27" fillId="0" borderId="1" xfId="0" applyNumberFormat="1" applyFont="1" applyFill="1" applyBorder="1"/>
    <xf numFmtId="0" fontId="24" fillId="6" borderId="25" xfId="0" applyFont="1" applyFill="1" applyBorder="1" applyAlignment="1">
      <alignment horizontal="center" vertical="center"/>
    </xf>
    <xf numFmtId="0" fontId="24" fillId="6" borderId="26" xfId="0" applyFont="1" applyFill="1" applyBorder="1" applyAlignment="1">
      <alignment horizontal="center" vertical="center"/>
    </xf>
    <xf numFmtId="167" fontId="26" fillId="8" borderId="14" xfId="0" applyNumberFormat="1" applyFont="1" applyFill="1" applyBorder="1"/>
    <xf numFmtId="167" fontId="26" fillId="8" borderId="0" xfId="0" applyNumberFormat="1" applyFont="1" applyFill="1" applyBorder="1"/>
    <xf numFmtId="0" fontId="26" fillId="0" borderId="9" xfId="0" applyFont="1" applyBorder="1"/>
    <xf numFmtId="0" fontId="25" fillId="0" borderId="11" xfId="0" applyFont="1" applyBorder="1" applyAlignment="1">
      <alignment horizontal="left" vertical="center"/>
    </xf>
    <xf numFmtId="0" fontId="25" fillId="8" borderId="11" xfId="0" applyFont="1" applyFill="1" applyBorder="1" applyAlignment="1">
      <alignment horizontal="left" vertical="center"/>
    </xf>
    <xf numFmtId="0" fontId="28" fillId="0" borderId="11" xfId="0" quotePrefix="1" applyFont="1" applyBorder="1" applyAlignment="1">
      <alignment horizontal="left" vertical="center"/>
    </xf>
    <xf numFmtId="166" fontId="29" fillId="0" borderId="14" xfId="0" applyNumberFormat="1" applyFont="1" applyBorder="1"/>
    <xf numFmtId="166" fontId="29" fillId="0" borderId="0" xfId="0" applyNumberFormat="1" applyFont="1" applyBorder="1"/>
    <xf numFmtId="0" fontId="28" fillId="8" borderId="11" xfId="0" applyFont="1" applyFill="1" applyBorder="1" applyAlignment="1">
      <alignment horizontal="left" vertical="center"/>
    </xf>
    <xf numFmtId="166" fontId="29" fillId="8" borderId="14" xfId="0" applyNumberFormat="1" applyFont="1" applyFill="1" applyBorder="1"/>
    <xf numFmtId="166" fontId="29" fillId="8" borderId="0" xfId="0" applyNumberFormat="1" applyFont="1" applyFill="1" applyBorder="1"/>
    <xf numFmtId="0" fontId="28" fillId="8" borderId="10" xfId="0" applyFont="1" applyFill="1" applyBorder="1" applyAlignment="1">
      <alignment horizontal="left" vertical="center"/>
    </xf>
    <xf numFmtId="166" fontId="29" fillId="8" borderId="8" xfId="0" applyNumberFormat="1" applyFont="1" applyFill="1" applyBorder="1"/>
    <xf numFmtId="166" fontId="29" fillId="8" borderId="1" xfId="0" applyNumberFormat="1" applyFont="1" applyFill="1" applyBorder="1"/>
    <xf numFmtId="166" fontId="21" fillId="4" borderId="0" xfId="0" applyNumberFormat="1" applyFont="1" applyFill="1" applyAlignment="1">
      <alignment horizontal="right" vertical="center" shrinkToFit="1"/>
    </xf>
    <xf numFmtId="166" fontId="31" fillId="0" borderId="13" xfId="0" applyNumberFormat="1" applyFont="1" applyBorder="1" applyAlignment="1">
      <alignment horizontal="center" vertical="center" shrinkToFit="1"/>
    </xf>
    <xf numFmtId="166" fontId="31" fillId="0" borderId="9" xfId="0" applyNumberFormat="1" applyFont="1" applyBorder="1" applyAlignment="1">
      <alignment horizontal="center" vertical="center" shrinkToFit="1"/>
    </xf>
    <xf numFmtId="166" fontId="31" fillId="0" borderId="15" xfId="0" applyNumberFormat="1" applyFont="1" applyBorder="1" applyAlignment="1">
      <alignment horizontal="center" vertical="center" shrinkToFit="1"/>
    </xf>
    <xf numFmtId="166" fontId="31" fillId="0" borderId="11" xfId="0" applyNumberFormat="1" applyFont="1" applyBorder="1" applyAlignment="1">
      <alignment horizontal="center" vertical="center" shrinkToFit="1"/>
    </xf>
    <xf numFmtId="166" fontId="18" fillId="5" borderId="15" xfId="0" applyNumberFormat="1" applyFont="1" applyFill="1" applyBorder="1" applyAlignment="1">
      <alignment horizontal="center" vertical="center" shrinkToFit="1"/>
    </xf>
    <xf numFmtId="166" fontId="18" fillId="5" borderId="11" xfId="0" applyNumberFormat="1" applyFont="1" applyFill="1" applyBorder="1" applyAlignment="1">
      <alignment horizontal="center" vertical="center" shrinkToFit="1"/>
    </xf>
    <xf numFmtId="166" fontId="31" fillId="8" borderId="16" xfId="0" applyNumberFormat="1" applyFont="1" applyFill="1" applyBorder="1" applyAlignment="1">
      <alignment horizontal="center" vertical="center" shrinkToFit="1"/>
    </xf>
    <xf numFmtId="166" fontId="31" fillId="8" borderId="10" xfId="0" applyNumberFormat="1" applyFont="1" applyFill="1" applyBorder="1" applyAlignment="1">
      <alignment horizontal="center" vertical="center" shrinkToFit="1"/>
    </xf>
    <xf numFmtId="0" fontId="30" fillId="6" borderId="3" xfId="0" applyFont="1" applyFill="1" applyBorder="1" applyAlignment="1">
      <alignment horizontal="center" wrapText="1"/>
    </xf>
    <xf numFmtId="166" fontId="18" fillId="5" borderId="15" xfId="0" applyNumberFormat="1" applyFont="1" applyFill="1" applyBorder="1" applyAlignment="1">
      <alignment horizontal="center"/>
    </xf>
    <xf numFmtId="166" fontId="20" fillId="0" borderId="15" xfId="0" applyNumberFormat="1" applyFont="1" applyBorder="1" applyAlignment="1">
      <alignment horizontal="center"/>
    </xf>
    <xf numFmtId="166" fontId="20" fillId="7" borderId="16" xfId="0" applyNumberFormat="1" applyFont="1" applyFill="1" applyBorder="1" applyAlignment="1">
      <alignment horizontal="center"/>
    </xf>
    <xf numFmtId="166" fontId="20" fillId="0" borderId="13" xfId="0" applyNumberFormat="1" applyFont="1" applyBorder="1" applyAlignment="1">
      <alignment horizontal="center"/>
    </xf>
    <xf numFmtId="0" fontId="33" fillId="6" borderId="22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166" fontId="29" fillId="0" borderId="12" xfId="0" applyNumberFormat="1" applyFont="1" applyBorder="1"/>
    <xf numFmtId="166" fontId="29" fillId="0" borderId="13" xfId="0" applyNumberFormat="1" applyFont="1" applyBorder="1"/>
    <xf numFmtId="166" fontId="29" fillId="0" borderId="15" xfId="0" applyNumberFormat="1" applyFont="1" applyBorder="1"/>
    <xf numFmtId="166" fontId="29" fillId="7" borderId="0" xfId="0" applyNumberFormat="1" applyFont="1" applyFill="1" applyBorder="1"/>
    <xf numFmtId="166" fontId="29" fillId="7" borderId="15" xfId="0" applyNumberFormat="1" applyFont="1" applyFill="1" applyBorder="1"/>
    <xf numFmtId="166" fontId="32" fillId="0" borderId="1" xfId="0" applyNumberFormat="1" applyFont="1" applyBorder="1"/>
    <xf numFmtId="166" fontId="32" fillId="0" borderId="16" xfId="0" applyNumberFormat="1" applyFont="1" applyBorder="1"/>
    <xf numFmtId="0" fontId="33" fillId="6" borderId="26" xfId="0" applyFont="1" applyFill="1" applyBorder="1" applyAlignment="1">
      <alignment horizontal="center" vertical="center"/>
    </xf>
    <xf numFmtId="0" fontId="33" fillId="6" borderId="27" xfId="0" applyFont="1" applyFill="1" applyBorder="1" applyAlignment="1">
      <alignment horizontal="center" vertical="center"/>
    </xf>
    <xf numFmtId="166" fontId="29" fillId="8" borderId="15" xfId="0" applyNumberFormat="1" applyFont="1" applyFill="1" applyBorder="1"/>
    <xf numFmtId="0" fontId="29" fillId="8" borderId="1" xfId="0" applyFont="1" applyFill="1" applyBorder="1"/>
    <xf numFmtId="0" fontId="29" fillId="8" borderId="16" xfId="0" applyFont="1" applyFill="1" applyBorder="1"/>
    <xf numFmtId="0" fontId="0" fillId="0" borderId="0" xfId="0"/>
    <xf numFmtId="0" fontId="30" fillId="6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6" fillId="6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4" fillId="0" borderId="20" xfId="0" applyFont="1" applyBorder="1" applyAlignment="1">
      <alignment horizontal="center" vertical="center"/>
    </xf>
    <xf numFmtId="0" fontId="27" fillId="0" borderId="20" xfId="0" applyFont="1" applyBorder="1" applyAlignment="1"/>
    <xf numFmtId="164" fontId="32" fillId="0" borderId="12" xfId="0" applyNumberFormat="1" applyFont="1" applyBorder="1" applyAlignment="1">
      <alignment horizontal="center"/>
    </xf>
    <xf numFmtId="0" fontId="32" fillId="0" borderId="13" xfId="0" applyFont="1" applyBorder="1" applyAlignment="1"/>
    <xf numFmtId="0" fontId="25" fillId="6" borderId="7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 wrapText="1"/>
    </xf>
    <xf numFmtId="0" fontId="34" fillId="6" borderId="0" xfId="0" applyFont="1" applyFill="1"/>
    <xf numFmtId="0" fontId="24" fillId="6" borderId="7" xfId="0" applyFont="1" applyFill="1" applyBorder="1"/>
    <xf numFmtId="0" fontId="25" fillId="6" borderId="13" xfId="0" applyFont="1" applyFill="1" applyBorder="1"/>
    <xf numFmtId="0" fontId="35" fillId="0" borderId="8" xfId="0" applyFont="1" applyBorder="1" applyAlignment="1">
      <alignment vertical="center" wrapText="1"/>
    </xf>
    <xf numFmtId="0" fontId="26" fillId="0" borderId="8" xfId="0" applyFont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9" xfId="0" applyFont="1" applyFill="1" applyBorder="1" applyAlignment="1">
      <alignment horizontal="left" vertical="center"/>
    </xf>
    <xf numFmtId="165" fontId="27" fillId="0" borderId="14" xfId="0" applyNumberFormat="1" applyFont="1" applyBorder="1"/>
    <xf numFmtId="165" fontId="27" fillId="0" borderId="0" xfId="0" applyNumberFormat="1" applyFont="1" applyBorder="1"/>
    <xf numFmtId="166" fontId="27" fillId="0" borderId="15" xfId="0" applyNumberFormat="1" applyFont="1" applyBorder="1"/>
    <xf numFmtId="0" fontId="35" fillId="0" borderId="0" xfId="0" applyFont="1"/>
    <xf numFmtId="166" fontId="35" fillId="0" borderId="0" xfId="0" applyNumberFormat="1" applyFont="1"/>
    <xf numFmtId="166" fontId="32" fillId="0" borderId="7" xfId="0" applyNumberFormat="1" applyFont="1" applyBorder="1"/>
    <xf numFmtId="166" fontId="32" fillId="0" borderId="13" xfId="0" applyNumberFormat="1" applyFont="1" applyBorder="1"/>
    <xf numFmtId="0" fontId="24" fillId="6" borderId="11" xfId="0" applyFont="1" applyFill="1" applyBorder="1" applyAlignment="1">
      <alignment horizontal="left" vertical="center"/>
    </xf>
    <xf numFmtId="166" fontId="32" fillId="0" borderId="14" xfId="0" applyNumberFormat="1" applyFont="1" applyBorder="1"/>
    <xf numFmtId="166" fontId="32" fillId="0" borderId="15" xfId="0" applyNumberFormat="1" applyFont="1" applyBorder="1"/>
    <xf numFmtId="165" fontId="26" fillId="0" borderId="14" xfId="0" applyNumberFormat="1" applyFont="1" applyBorder="1"/>
    <xf numFmtId="165" fontId="26" fillId="0" borderId="0" xfId="0" applyNumberFormat="1" applyFont="1" applyBorder="1"/>
    <xf numFmtId="166" fontId="26" fillId="0" borderId="15" xfId="0" applyNumberFormat="1" applyFont="1" applyBorder="1"/>
    <xf numFmtId="0" fontId="36" fillId="5" borderId="11" xfId="0" applyFont="1" applyFill="1" applyBorder="1" applyAlignment="1">
      <alignment horizontal="left" vertical="center"/>
    </xf>
    <xf numFmtId="165" fontId="36" fillId="5" borderId="14" xfId="0" applyNumberFormat="1" applyFont="1" applyFill="1" applyBorder="1"/>
    <xf numFmtId="165" fontId="36" fillId="5" borderId="0" xfId="0" applyNumberFormat="1" applyFont="1" applyFill="1" applyBorder="1"/>
    <xf numFmtId="166" fontId="36" fillId="5" borderId="15" xfId="0" applyNumberFormat="1" applyFont="1" applyFill="1" applyBorder="1"/>
    <xf numFmtId="0" fontId="37" fillId="0" borderId="0" xfId="0" applyFont="1"/>
    <xf numFmtId="166" fontId="37" fillId="6" borderId="0" xfId="0" applyNumberFormat="1" applyFont="1" applyFill="1"/>
    <xf numFmtId="166" fontId="38" fillId="5" borderId="14" xfId="0" applyNumberFormat="1" applyFont="1" applyFill="1" applyBorder="1"/>
    <xf numFmtId="166" fontId="38" fillId="5" borderId="15" xfId="0" applyNumberFormat="1" applyFont="1" applyFill="1" applyBorder="1"/>
    <xf numFmtId="0" fontId="24" fillId="7" borderId="10" xfId="0" applyFont="1" applyFill="1" applyBorder="1" applyAlignment="1">
      <alignment horizontal="left" vertical="center"/>
    </xf>
    <xf numFmtId="165" fontId="27" fillId="7" borderId="8" xfId="0" applyNumberFormat="1" applyFont="1" applyFill="1" applyBorder="1"/>
    <xf numFmtId="165" fontId="27" fillId="7" borderId="1" xfId="0" applyNumberFormat="1" applyFont="1" applyFill="1" applyBorder="1"/>
    <xf numFmtId="166" fontId="27" fillId="7" borderId="16" xfId="0" applyNumberFormat="1" applyFont="1" applyFill="1" applyBorder="1"/>
    <xf numFmtId="0" fontId="39" fillId="6" borderId="0" xfId="0" applyFont="1" applyFill="1"/>
    <xf numFmtId="166" fontId="35" fillId="6" borderId="0" xfId="0" applyNumberFormat="1" applyFont="1" applyFill="1"/>
    <xf numFmtId="166" fontId="32" fillId="7" borderId="8" xfId="0" applyNumberFormat="1" applyFont="1" applyFill="1" applyBorder="1"/>
    <xf numFmtId="166" fontId="32" fillId="7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437417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sa_10_nf_tr__custom_17852115/default/table" TargetMode="External"/><Relationship Id="rId1" Type="http://schemas.openxmlformats.org/officeDocument/2006/relationships/hyperlink" Target="https://ec.europa.eu/eurostat/databrowser/product/page/nasa_10_nf_tr__custom_178521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workbookViewId="0"/>
  </sheetViews>
  <sheetFormatPr baseColWidth="10" defaultColWidth="9.14062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15.42578125" customWidth="1"/>
    <col min="6" max="6" width="40.5703125" customWidth="1"/>
    <col min="7" max="7" width="6.85546875" customWidth="1"/>
  </cols>
  <sheetData>
    <row r="6" spans="1:15" x14ac:dyDescent="0.25">
      <c r="A6" s="9" t="s">
        <v>0</v>
      </c>
    </row>
    <row r="7" spans="1:15" x14ac:dyDescent="0.25">
      <c r="A7" s="12" t="s">
        <v>1</v>
      </c>
      <c r="B7" s="12" t="s">
        <v>2</v>
      </c>
    </row>
    <row r="8" spans="1:15" ht="42.75" customHeight="1" x14ac:dyDescent="0.25">
      <c r="A8" s="10" t="s">
        <v>3</v>
      </c>
      <c r="B8" s="189" t="s">
        <v>4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9" t="s">
        <v>11</v>
      </c>
      <c r="C15" s="9" t="s">
        <v>12</v>
      </c>
      <c r="D15" s="9" t="s">
        <v>13</v>
      </c>
      <c r="E15" s="9" t="s">
        <v>14</v>
      </c>
      <c r="F15" s="9" t="s">
        <v>15</v>
      </c>
      <c r="G15" s="9" t="s">
        <v>16</v>
      </c>
    </row>
    <row r="16" spans="1:15" x14ac:dyDescent="0.25">
      <c r="B16" s="13" t="s">
        <v>17</v>
      </c>
      <c r="C16" s="2" t="s">
        <v>18</v>
      </c>
      <c r="D16" s="2" t="s">
        <v>19</v>
      </c>
      <c r="E16" s="2" t="s">
        <v>20</v>
      </c>
      <c r="F16" s="2" t="s">
        <v>21</v>
      </c>
      <c r="G16" s="2" t="s">
        <v>22</v>
      </c>
    </row>
    <row r="17" spans="2:7" x14ac:dyDescent="0.25">
      <c r="B17" s="12" t="s">
        <v>23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</row>
    <row r="18" spans="2:7" x14ac:dyDescent="0.25">
      <c r="B18" s="13" t="s">
        <v>24</v>
      </c>
      <c r="C18" s="2" t="s">
        <v>18</v>
      </c>
      <c r="D18" s="2" t="s">
        <v>19</v>
      </c>
      <c r="E18" s="2" t="s">
        <v>20</v>
      </c>
      <c r="F18" s="2" t="s">
        <v>25</v>
      </c>
      <c r="G18" s="2" t="s">
        <v>22</v>
      </c>
    </row>
    <row r="19" spans="2:7" x14ac:dyDescent="0.25">
      <c r="B19" s="12" t="s">
        <v>26</v>
      </c>
      <c r="C19" s="11" t="s">
        <v>18</v>
      </c>
      <c r="D19" s="11" t="s">
        <v>19</v>
      </c>
      <c r="E19" s="11" t="s">
        <v>20</v>
      </c>
      <c r="F19" s="11" t="s">
        <v>25</v>
      </c>
      <c r="G19" s="11" t="s">
        <v>22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lags  1'!A1" display="Flags  1" xr:uid="{00000000-0004-0000-0000-000003000000}"/>
    <hyperlink ref="B18" location="'Feuille 2'!A1" display="Feuille 2" xr:uid="{00000000-0004-0000-0000-000004000000}"/>
    <hyperlink ref="B19" location="'Flags  2'!A1" display="Flags  2" xr:uid="{00000000-0004-0000-0000-000005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"/>
  <sheetViews>
    <sheetView showGridLines="0" workbookViewId="0"/>
  </sheetViews>
  <sheetFormatPr baseColWidth="10" defaultColWidth="9.140625" defaultRowHeight="15" x14ac:dyDescent="0.25"/>
  <cols>
    <col min="2" max="5" width="79.7109375" customWidth="1"/>
  </cols>
  <sheetData>
    <row r="1" spans="1:3" x14ac:dyDescent="0.25">
      <c r="A1" s="1" t="s">
        <v>27</v>
      </c>
    </row>
    <row r="2" spans="1:3" x14ac:dyDescent="0.25">
      <c r="B2" s="14" t="s">
        <v>28</v>
      </c>
      <c r="C2" s="14" t="s">
        <v>29</v>
      </c>
    </row>
    <row r="3" spans="1:3" x14ac:dyDescent="0.25">
      <c r="B3" s="15" t="s">
        <v>30</v>
      </c>
      <c r="C3" s="15" t="s">
        <v>30</v>
      </c>
    </row>
    <row r="4" spans="1:3" x14ac:dyDescent="0.25">
      <c r="B4" s="2" t="s">
        <v>12</v>
      </c>
      <c r="C4" s="2" t="s">
        <v>18</v>
      </c>
    </row>
    <row r="5" spans="1:3" x14ac:dyDescent="0.25">
      <c r="B5" s="11" t="s">
        <v>13</v>
      </c>
      <c r="C5" s="11" t="s">
        <v>19</v>
      </c>
    </row>
    <row r="6" spans="1:3" x14ac:dyDescent="0.25">
      <c r="B6" s="2" t="s">
        <v>14</v>
      </c>
      <c r="C6" s="2" t="s">
        <v>20</v>
      </c>
    </row>
    <row r="7" spans="1:3" x14ac:dyDescent="0.25">
      <c r="B7" s="11" t="s">
        <v>15</v>
      </c>
      <c r="C7" s="11" t="s">
        <v>21</v>
      </c>
    </row>
    <row r="8" spans="1:3" x14ac:dyDescent="0.25">
      <c r="B8" s="2" t="s">
        <v>15</v>
      </c>
      <c r="C8" s="2" t="s">
        <v>25</v>
      </c>
    </row>
    <row r="9" spans="1:3" x14ac:dyDescent="0.25">
      <c r="B9" s="11" t="s">
        <v>31</v>
      </c>
      <c r="C9" s="11" t="s">
        <v>32</v>
      </c>
    </row>
    <row r="10" spans="1:3" x14ac:dyDescent="0.25">
      <c r="B10" s="2" t="s">
        <v>31</v>
      </c>
      <c r="C10" s="2" t="s">
        <v>33</v>
      </c>
    </row>
    <row r="11" spans="1:3" x14ac:dyDescent="0.25">
      <c r="B11" s="11" t="s">
        <v>34</v>
      </c>
      <c r="C11" s="11" t="s">
        <v>35</v>
      </c>
    </row>
    <row r="12" spans="1:3" x14ac:dyDescent="0.25">
      <c r="B12" s="2" t="s">
        <v>34</v>
      </c>
      <c r="C12" s="2" t="s">
        <v>36</v>
      </c>
    </row>
    <row r="13" spans="1:3" x14ac:dyDescent="0.25">
      <c r="B13" s="11" t="s">
        <v>34</v>
      </c>
      <c r="C13" s="11" t="s">
        <v>37</v>
      </c>
    </row>
    <row r="14" spans="1:3" x14ac:dyDescent="0.25">
      <c r="B14" s="2" t="s">
        <v>34</v>
      </c>
      <c r="C14" s="2" t="s">
        <v>38</v>
      </c>
    </row>
    <row r="15" spans="1:3" x14ac:dyDescent="0.25">
      <c r="B15" s="11" t="s">
        <v>34</v>
      </c>
      <c r="C15" s="11" t="s">
        <v>39</v>
      </c>
    </row>
    <row r="16" spans="1:3" x14ac:dyDescent="0.25">
      <c r="B16" s="2" t="s">
        <v>34</v>
      </c>
      <c r="C16" s="2" t="s">
        <v>40</v>
      </c>
    </row>
    <row r="17" spans="2:3" x14ac:dyDescent="0.25">
      <c r="B17" s="11" t="s">
        <v>34</v>
      </c>
      <c r="C17" s="11" t="s">
        <v>41</v>
      </c>
    </row>
    <row r="18" spans="2:3" x14ac:dyDescent="0.25">
      <c r="B18" s="2" t="s">
        <v>34</v>
      </c>
      <c r="C18" s="2" t="s">
        <v>42</v>
      </c>
    </row>
    <row r="19" spans="2:3" x14ac:dyDescent="0.25">
      <c r="B19" s="11" t="s">
        <v>34</v>
      </c>
      <c r="C19" s="11" t="s">
        <v>43</v>
      </c>
    </row>
    <row r="20" spans="2:3" x14ac:dyDescent="0.25">
      <c r="B20" s="2" t="s">
        <v>34</v>
      </c>
      <c r="C20" s="2" t="s">
        <v>44</v>
      </c>
    </row>
    <row r="21" spans="2:3" x14ac:dyDescent="0.25">
      <c r="B21" s="11" t="s">
        <v>34</v>
      </c>
      <c r="C21" s="11" t="s">
        <v>45</v>
      </c>
    </row>
    <row r="22" spans="2:3" x14ac:dyDescent="0.25">
      <c r="B22" s="2" t="s">
        <v>34</v>
      </c>
      <c r="C22" s="2" t="s">
        <v>46</v>
      </c>
    </row>
    <row r="23" spans="2:3" x14ac:dyDescent="0.25">
      <c r="B23" s="11" t="s">
        <v>34</v>
      </c>
      <c r="C23" s="11" t="s">
        <v>47</v>
      </c>
    </row>
    <row r="24" spans="2:3" x14ac:dyDescent="0.25">
      <c r="B24" s="2" t="s">
        <v>34</v>
      </c>
      <c r="C24" s="2" t="s">
        <v>48</v>
      </c>
    </row>
    <row r="25" spans="2:3" x14ac:dyDescent="0.25">
      <c r="B25" s="11" t="s">
        <v>34</v>
      </c>
      <c r="C25" s="11" t="s">
        <v>49</v>
      </c>
    </row>
    <row r="26" spans="2:3" x14ac:dyDescent="0.25">
      <c r="B26" s="2" t="s">
        <v>34</v>
      </c>
      <c r="C26" s="2" t="s">
        <v>50</v>
      </c>
    </row>
    <row r="27" spans="2:3" x14ac:dyDescent="0.25">
      <c r="B27" s="11" t="s">
        <v>34</v>
      </c>
      <c r="C27" s="11" t="s">
        <v>51</v>
      </c>
    </row>
    <row r="28" spans="2:3" x14ac:dyDescent="0.25">
      <c r="B28" s="2" t="s">
        <v>34</v>
      </c>
      <c r="C28" s="2" t="s">
        <v>52</v>
      </c>
    </row>
    <row r="29" spans="2:3" x14ac:dyDescent="0.25">
      <c r="B29" s="11" t="s">
        <v>34</v>
      </c>
      <c r="C29" s="11" t="s">
        <v>53</v>
      </c>
    </row>
    <row r="30" spans="2:3" x14ac:dyDescent="0.25">
      <c r="B30" s="2" t="s">
        <v>34</v>
      </c>
      <c r="C30" s="2" t="s">
        <v>54</v>
      </c>
    </row>
    <row r="31" spans="2:3" x14ac:dyDescent="0.25">
      <c r="B31" s="11" t="s">
        <v>34</v>
      </c>
      <c r="C31" s="11" t="s">
        <v>55</v>
      </c>
    </row>
    <row r="32" spans="2:3" x14ac:dyDescent="0.25">
      <c r="B32" s="2" t="s">
        <v>34</v>
      </c>
      <c r="C32" s="2" t="s">
        <v>56</v>
      </c>
    </row>
    <row r="33" spans="2:3" x14ac:dyDescent="0.25">
      <c r="B33" s="11" t="s">
        <v>34</v>
      </c>
      <c r="C33" s="11" t="s">
        <v>57</v>
      </c>
    </row>
    <row r="34" spans="2:3" x14ac:dyDescent="0.25">
      <c r="B34" s="2" t="s">
        <v>34</v>
      </c>
      <c r="C34" s="2" t="s">
        <v>58</v>
      </c>
    </row>
    <row r="35" spans="2:3" x14ac:dyDescent="0.25">
      <c r="B35" s="11" t="s">
        <v>34</v>
      </c>
      <c r="C35" s="11" t="s">
        <v>59</v>
      </c>
    </row>
    <row r="36" spans="2:3" x14ac:dyDescent="0.25">
      <c r="B36" s="2" t="s">
        <v>34</v>
      </c>
      <c r="C36" s="2" t="s">
        <v>60</v>
      </c>
    </row>
    <row r="37" spans="2:3" x14ac:dyDescent="0.25">
      <c r="B37" s="11" t="s">
        <v>34</v>
      </c>
      <c r="C37" s="11" t="s">
        <v>61</v>
      </c>
    </row>
    <row r="38" spans="2:3" x14ac:dyDescent="0.25">
      <c r="B38" s="2" t="s">
        <v>34</v>
      </c>
      <c r="C38" s="2" t="s">
        <v>62</v>
      </c>
    </row>
    <row r="39" spans="2:3" x14ac:dyDescent="0.25">
      <c r="B39" s="11" t="s">
        <v>34</v>
      </c>
      <c r="C39" s="11" t="s">
        <v>63</v>
      </c>
    </row>
    <row r="40" spans="2:3" x14ac:dyDescent="0.25">
      <c r="B40" s="2" t="s">
        <v>34</v>
      </c>
      <c r="C40" s="2" t="s">
        <v>64</v>
      </c>
    </row>
    <row r="41" spans="2:3" x14ac:dyDescent="0.25">
      <c r="B41" s="11" t="s">
        <v>34</v>
      </c>
      <c r="C41" s="11" t="s">
        <v>65</v>
      </c>
    </row>
    <row r="42" spans="2:3" x14ac:dyDescent="0.25">
      <c r="B42" s="2" t="s">
        <v>34</v>
      </c>
      <c r="C42" s="2" t="s">
        <v>66</v>
      </c>
    </row>
    <row r="43" spans="2:3" x14ac:dyDescent="0.25">
      <c r="B43" s="11" t="s">
        <v>16</v>
      </c>
      <c r="C43" s="1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3"/>
  <sheetViews>
    <sheetView workbookViewId="0">
      <pane ySplit="1" topLeftCell="A3" activePane="bottomLeft" state="frozen"/>
      <selection pane="bottomLeft" activeCell="F21" sqref="F21"/>
    </sheetView>
  </sheetViews>
  <sheetFormatPr baseColWidth="10" defaultColWidth="9.140625" defaultRowHeight="11.45" customHeight="1" x14ac:dyDescent="0.25"/>
  <cols>
    <col min="2" max="2" width="15.7109375" customWidth="1"/>
    <col min="3" max="5" width="16.7109375" customWidth="1"/>
    <col min="7" max="7" width="15.7109375" customWidth="1"/>
    <col min="8" max="10" width="16.7109375" customWidth="1"/>
  </cols>
  <sheetData>
    <row r="1" spans="2:13" x14ac:dyDescent="0.25">
      <c r="B1" s="3" t="s">
        <v>67</v>
      </c>
      <c r="G1" s="3" t="s">
        <v>67</v>
      </c>
    </row>
    <row r="2" spans="2:13" x14ac:dyDescent="0.25">
      <c r="B2" s="2" t="s">
        <v>68</v>
      </c>
      <c r="C2" s="1" t="s">
        <v>0</v>
      </c>
      <c r="G2" s="3" t="s">
        <v>68</v>
      </c>
      <c r="H2" s="1" t="s">
        <v>0</v>
      </c>
    </row>
    <row r="3" spans="2:13" x14ac:dyDescent="0.25">
      <c r="B3" s="2" t="s">
        <v>69</v>
      </c>
      <c r="C3" s="2" t="s">
        <v>6</v>
      </c>
      <c r="G3" s="3" t="s">
        <v>69</v>
      </c>
      <c r="H3" s="3" t="s">
        <v>6</v>
      </c>
    </row>
    <row r="5" spans="2:13" x14ac:dyDescent="0.25">
      <c r="B5" s="1" t="s">
        <v>12</v>
      </c>
      <c r="D5" s="2" t="s">
        <v>18</v>
      </c>
      <c r="G5" s="1" t="s">
        <v>12</v>
      </c>
      <c r="I5" s="3" t="s">
        <v>18</v>
      </c>
    </row>
    <row r="6" spans="2:13" x14ac:dyDescent="0.25">
      <c r="B6" s="1" t="s">
        <v>13</v>
      </c>
      <c r="D6" s="2" t="s">
        <v>19</v>
      </c>
      <c r="G6" s="1" t="s">
        <v>13</v>
      </c>
      <c r="I6" s="3" t="s">
        <v>19</v>
      </c>
    </row>
    <row r="7" spans="2:13" x14ac:dyDescent="0.25">
      <c r="B7" s="1" t="s">
        <v>14</v>
      </c>
      <c r="D7" s="2" t="s">
        <v>20</v>
      </c>
      <c r="G7" s="1" t="s">
        <v>14</v>
      </c>
      <c r="I7" s="3" t="s">
        <v>20</v>
      </c>
    </row>
    <row r="8" spans="2:13" x14ac:dyDescent="0.25">
      <c r="B8" s="1" t="s">
        <v>15</v>
      </c>
      <c r="D8" s="2" t="s">
        <v>21</v>
      </c>
      <c r="G8" s="1" t="s">
        <v>15</v>
      </c>
      <c r="I8" s="3" t="s">
        <v>25</v>
      </c>
    </row>
    <row r="9" spans="2:13" x14ac:dyDescent="0.25">
      <c r="B9" s="1" t="s">
        <v>16</v>
      </c>
      <c r="D9" s="2" t="s">
        <v>22</v>
      </c>
      <c r="G9" s="1" t="s">
        <v>16</v>
      </c>
      <c r="I9" s="3" t="s">
        <v>22</v>
      </c>
    </row>
    <row r="11" spans="2:13" x14ac:dyDescent="0.25">
      <c r="B11" s="22"/>
      <c r="C11" s="191" t="s">
        <v>78</v>
      </c>
      <c r="D11" s="24" t="s">
        <v>33</v>
      </c>
      <c r="E11" s="191" t="s">
        <v>77</v>
      </c>
      <c r="F11" s="23"/>
      <c r="G11" s="22"/>
      <c r="H11" s="191" t="s">
        <v>78</v>
      </c>
      <c r="I11" s="24" t="s">
        <v>33</v>
      </c>
      <c r="J11" s="191" t="s">
        <v>77</v>
      </c>
      <c r="K11" s="23"/>
      <c r="L11" s="23" t="s">
        <v>74</v>
      </c>
      <c r="M11" s="23"/>
    </row>
    <row r="12" spans="2:13" x14ac:dyDescent="0.25">
      <c r="B12" s="22"/>
      <c r="C12" s="192"/>
      <c r="D12" s="25"/>
      <c r="E12" s="192"/>
      <c r="F12" s="23"/>
      <c r="G12" s="22"/>
      <c r="H12" s="192"/>
      <c r="I12" s="25"/>
      <c r="J12" s="192"/>
      <c r="K12" s="23"/>
      <c r="L12" s="23" t="s">
        <v>79</v>
      </c>
      <c r="M12" s="23" t="s">
        <v>80</v>
      </c>
    </row>
    <row r="13" spans="2:13" x14ac:dyDescent="0.25">
      <c r="B13" s="21" t="s">
        <v>75</v>
      </c>
      <c r="C13" s="16">
        <f>SUM(C15:C40)</f>
        <v>9366392</v>
      </c>
      <c r="D13" s="16">
        <f>SUM(D15:D40)</f>
        <v>2937549</v>
      </c>
      <c r="E13" s="17">
        <f>D13/C13</f>
        <v>0.31362652769604349</v>
      </c>
      <c r="G13" s="21" t="s">
        <v>75</v>
      </c>
      <c r="H13" s="16">
        <f>SUM(H15:H40)</f>
        <v>3897149</v>
      </c>
      <c r="I13" s="16">
        <f>SUM(I15:I40)</f>
        <v>2469553</v>
      </c>
      <c r="J13" s="17">
        <f>I13/H13</f>
        <v>0.63368195570659469</v>
      </c>
      <c r="K13" s="17"/>
      <c r="L13" s="17">
        <f>H13/C13</f>
        <v>0.41607793054145076</v>
      </c>
      <c r="M13" s="17">
        <f>I13/D13</f>
        <v>0.8406848702779085</v>
      </c>
    </row>
    <row r="14" spans="2:13" x14ac:dyDescent="0.25">
      <c r="B14" s="21" t="s">
        <v>76</v>
      </c>
      <c r="C14" s="16">
        <f>C15+C18+C20+C21+C22+C23+C24+C25+C26+C29+C31+C32+C33+C35+C39+C37+C38+C19+C27+C28</f>
        <v>7989714</v>
      </c>
      <c r="D14" s="16">
        <f>D15+D18+D20+D21+D22+D23+D24+D25+D26+D29+D31+D32+D33+D35+D39+D37+D38+D19+D27+D28</f>
        <v>2558030</v>
      </c>
      <c r="E14" s="17">
        <f t="shared" ref="E14:E40" si="0">D14/C14</f>
        <v>0.32016540266647842</v>
      </c>
      <c r="G14" s="21" t="s">
        <v>76</v>
      </c>
      <c r="H14" s="16">
        <f>H15+H18+H20+H21+H22+H23+H24+H25+H26+H29+H31+H32+H33+H35+H39+H37+H38+H19+H27+H28</f>
        <v>3282718</v>
      </c>
      <c r="I14" s="16">
        <f>I15+I18+I20+I21+I22+I23+I24+I25+I26+I29+I31+I32+I33+I35+I39+I37+I38+I19+I27+I28</f>
        <v>2121388</v>
      </c>
      <c r="J14" s="17">
        <f t="shared" ref="J14:J40" si="1">I14/H14</f>
        <v>0.64622913086046385</v>
      </c>
      <c r="K14" s="17"/>
      <c r="L14" s="17">
        <f t="shared" ref="L14:L40" si="2">H14/C14</f>
        <v>0.41086802356129393</v>
      </c>
      <c r="M14" s="17">
        <f t="shared" ref="M14:M40" si="3">I14/D14</f>
        <v>0.82930536389330856</v>
      </c>
    </row>
    <row r="15" spans="2:13" x14ac:dyDescent="0.25">
      <c r="B15" s="6" t="s">
        <v>37</v>
      </c>
      <c r="C15" s="7">
        <v>329818</v>
      </c>
      <c r="D15" s="7">
        <v>84093</v>
      </c>
      <c r="E15" s="17">
        <f t="shared" si="0"/>
        <v>0.25496789138252007</v>
      </c>
      <c r="G15" s="6" t="s">
        <v>37</v>
      </c>
      <c r="H15" s="7">
        <v>139948</v>
      </c>
      <c r="I15" s="7">
        <v>77241</v>
      </c>
      <c r="J15" s="17">
        <f t="shared" si="1"/>
        <v>0.55192642981678908</v>
      </c>
      <c r="K15" s="17"/>
      <c r="L15" s="17">
        <f t="shared" si="2"/>
        <v>0.42431886676894531</v>
      </c>
      <c r="M15" s="17">
        <f t="shared" si="3"/>
        <v>0.91851878277621202</v>
      </c>
    </row>
    <row r="16" spans="2:13" x14ac:dyDescent="0.25">
      <c r="B16" s="6" t="s">
        <v>39</v>
      </c>
      <c r="C16" s="8">
        <v>175995</v>
      </c>
      <c r="D16" s="8">
        <v>60249</v>
      </c>
      <c r="E16" s="17">
        <f t="shared" si="0"/>
        <v>0.3423335890224154</v>
      </c>
      <c r="G16" s="6" t="s">
        <v>39</v>
      </c>
      <c r="H16" s="8">
        <v>81695</v>
      </c>
      <c r="I16" s="8">
        <v>56348</v>
      </c>
      <c r="J16" s="17">
        <f t="shared" si="1"/>
        <v>0.68973621396658302</v>
      </c>
      <c r="K16" s="17"/>
      <c r="L16" s="17">
        <f t="shared" si="2"/>
        <v>0.46418932356032844</v>
      </c>
      <c r="M16" s="17">
        <f t="shared" si="3"/>
        <v>0.93525203737821372</v>
      </c>
    </row>
    <row r="17" spans="2:13" x14ac:dyDescent="0.25">
      <c r="B17" s="6" t="s">
        <v>40</v>
      </c>
      <c r="C17" s="7">
        <v>214537</v>
      </c>
      <c r="D17" s="7">
        <v>31758</v>
      </c>
      <c r="E17" s="17">
        <f t="shared" si="0"/>
        <v>0.14803040967292355</v>
      </c>
      <c r="G17" s="6" t="s">
        <v>40</v>
      </c>
      <c r="H17" s="7">
        <v>92203</v>
      </c>
      <c r="I17" s="7">
        <v>24589</v>
      </c>
      <c r="J17" s="17">
        <f t="shared" si="1"/>
        <v>0.26668329663893797</v>
      </c>
      <c r="K17" s="17"/>
      <c r="L17" s="17">
        <f t="shared" si="2"/>
        <v>0.42977668187771806</v>
      </c>
      <c r="M17" s="17">
        <f t="shared" si="3"/>
        <v>0.77426160337552741</v>
      </c>
    </row>
    <row r="18" spans="2:13" x14ac:dyDescent="0.25">
      <c r="B18" s="6" t="s">
        <v>41</v>
      </c>
      <c r="C18" s="8">
        <v>2461198</v>
      </c>
      <c r="D18" s="8">
        <v>701138</v>
      </c>
      <c r="E18" s="17">
        <f t="shared" si="0"/>
        <v>0.28487671451057572</v>
      </c>
      <c r="G18" s="6" t="s">
        <v>41</v>
      </c>
      <c r="H18" s="8">
        <v>964380</v>
      </c>
      <c r="I18" s="8">
        <v>490261</v>
      </c>
      <c r="J18" s="17">
        <f t="shared" si="1"/>
        <v>0.50836910761318155</v>
      </c>
      <c r="K18" s="17"/>
      <c r="L18" s="17">
        <f t="shared" si="2"/>
        <v>0.3918335704807171</v>
      </c>
      <c r="M18" s="17">
        <f t="shared" si="3"/>
        <v>0.69923609902758088</v>
      </c>
    </row>
    <row r="19" spans="2:13" x14ac:dyDescent="0.25">
      <c r="B19" s="6" t="s">
        <v>42</v>
      </c>
      <c r="C19" s="7">
        <v>22765</v>
      </c>
      <c r="D19" s="7">
        <v>2838</v>
      </c>
      <c r="E19" s="17">
        <f t="shared" si="0"/>
        <v>0.12466505600702833</v>
      </c>
      <c r="G19" s="6" t="s">
        <v>42</v>
      </c>
      <c r="H19" s="7">
        <v>9614</v>
      </c>
      <c r="I19" s="7">
        <v>2799</v>
      </c>
      <c r="J19" s="17">
        <f t="shared" si="1"/>
        <v>0.29113792386103599</v>
      </c>
      <c r="K19" s="17"/>
      <c r="L19" s="17">
        <f t="shared" si="2"/>
        <v>0.42231495717109596</v>
      </c>
      <c r="M19" s="17">
        <f t="shared" si="3"/>
        <v>0.98625792811839319</v>
      </c>
    </row>
    <row r="20" spans="2:13" x14ac:dyDescent="0.25">
      <c r="B20" s="6" t="s">
        <v>43</v>
      </c>
      <c r="C20" s="8">
        <v>376708</v>
      </c>
      <c r="D20" s="8">
        <v>43520</v>
      </c>
      <c r="E20" s="17">
        <f t="shared" si="0"/>
        <v>0.11552714569374688</v>
      </c>
      <c r="G20" s="6" t="s">
        <v>43</v>
      </c>
      <c r="H20" s="8">
        <v>278807</v>
      </c>
      <c r="I20" s="8">
        <v>40408</v>
      </c>
      <c r="J20" s="17">
        <f t="shared" si="1"/>
        <v>0.14493179869945877</v>
      </c>
      <c r="K20" s="17"/>
      <c r="L20" s="17">
        <f t="shared" si="2"/>
        <v>0.74011435913227219</v>
      </c>
      <c r="M20" s="17">
        <f t="shared" si="3"/>
        <v>0.92849264705882351</v>
      </c>
    </row>
    <row r="21" spans="2:13" x14ac:dyDescent="0.25">
      <c r="B21" s="6" t="s">
        <v>44</v>
      </c>
      <c r="C21" s="7">
        <v>73060</v>
      </c>
      <c r="D21" s="7">
        <v>78399</v>
      </c>
      <c r="E21" s="17">
        <f t="shared" si="0"/>
        <v>1.073076923076923</v>
      </c>
      <c r="G21" s="6" t="s">
        <v>44</v>
      </c>
      <c r="H21" s="7">
        <v>30576</v>
      </c>
      <c r="I21" s="7">
        <v>68734</v>
      </c>
      <c r="J21" s="17">
        <f t="shared" si="1"/>
        <v>2.2479722658294086</v>
      </c>
      <c r="K21" s="17"/>
      <c r="L21" s="17">
        <f t="shared" si="2"/>
        <v>0.41850533807829182</v>
      </c>
      <c r="M21" s="17">
        <f t="shared" si="3"/>
        <v>0.8767203663312032</v>
      </c>
    </row>
    <row r="22" spans="2:13" x14ac:dyDescent="0.25">
      <c r="B22" s="6" t="s">
        <v>45</v>
      </c>
      <c r="C22" s="8">
        <v>787444</v>
      </c>
      <c r="D22" s="8">
        <v>296096</v>
      </c>
      <c r="E22" s="17">
        <f t="shared" si="0"/>
        <v>0.37602165995296172</v>
      </c>
      <c r="G22" s="6" t="s">
        <v>45</v>
      </c>
      <c r="H22" s="8">
        <v>312506</v>
      </c>
      <c r="I22" s="8">
        <v>241300</v>
      </c>
      <c r="J22" s="17">
        <f t="shared" si="1"/>
        <v>0.77214517481264355</v>
      </c>
      <c r="K22" s="17"/>
      <c r="L22" s="17">
        <f t="shared" si="2"/>
        <v>0.39686123711654414</v>
      </c>
      <c r="M22" s="17">
        <f t="shared" si="3"/>
        <v>0.81493839835728954</v>
      </c>
    </row>
    <row r="23" spans="2:13" x14ac:dyDescent="0.25">
      <c r="B23" s="18" t="s">
        <v>46</v>
      </c>
      <c r="C23" s="19">
        <v>1476565</v>
      </c>
      <c r="D23" s="19">
        <v>454880</v>
      </c>
      <c r="E23" s="20">
        <f t="shared" si="0"/>
        <v>0.30806635671304683</v>
      </c>
      <c r="G23" s="18" t="s">
        <v>46</v>
      </c>
      <c r="H23" s="19">
        <v>483535</v>
      </c>
      <c r="I23" s="19">
        <v>399361</v>
      </c>
      <c r="J23" s="20">
        <f t="shared" si="1"/>
        <v>0.82591953012708486</v>
      </c>
      <c r="K23" s="20"/>
      <c r="L23" s="20">
        <f t="shared" si="2"/>
        <v>0.32747288470199415</v>
      </c>
      <c r="M23" s="20">
        <f t="shared" si="3"/>
        <v>0.87794803024973622</v>
      </c>
    </row>
    <row r="24" spans="2:13" x14ac:dyDescent="0.25">
      <c r="B24" s="6" t="s">
        <v>47</v>
      </c>
      <c r="C24" s="8">
        <v>36655</v>
      </c>
      <c r="D24" s="8">
        <v>13541</v>
      </c>
      <c r="E24" s="17">
        <f t="shared" si="0"/>
        <v>0.36941754194516435</v>
      </c>
      <c r="G24" s="6" t="s">
        <v>47</v>
      </c>
      <c r="H24" s="8">
        <v>14075</v>
      </c>
      <c r="I24" s="8">
        <v>10734</v>
      </c>
      <c r="J24" s="17">
        <f t="shared" si="1"/>
        <v>0.76262877442273536</v>
      </c>
      <c r="K24" s="17"/>
      <c r="L24" s="17">
        <f t="shared" si="2"/>
        <v>0.38398581366798529</v>
      </c>
      <c r="M24" s="17">
        <f t="shared" si="3"/>
        <v>0.79270364079462374</v>
      </c>
    </row>
    <row r="25" spans="2:13" x14ac:dyDescent="0.25">
      <c r="B25" s="6" t="s">
        <v>48</v>
      </c>
      <c r="C25" s="7">
        <v>1041670</v>
      </c>
      <c r="D25" s="7">
        <v>513669</v>
      </c>
      <c r="E25" s="17">
        <f t="shared" si="0"/>
        <v>0.49312066201388155</v>
      </c>
      <c r="G25" s="6" t="s">
        <v>48</v>
      </c>
      <c r="H25" s="7">
        <v>479877</v>
      </c>
      <c r="I25" s="7">
        <v>462290</v>
      </c>
      <c r="J25" s="17">
        <f t="shared" si="1"/>
        <v>0.96335102536691697</v>
      </c>
      <c r="K25" s="17"/>
      <c r="L25" s="17">
        <f t="shared" si="2"/>
        <v>0.46068044582257339</v>
      </c>
      <c r="M25" s="17">
        <f t="shared" si="3"/>
        <v>0.89997644397462184</v>
      </c>
    </row>
    <row r="26" spans="2:13" x14ac:dyDescent="0.25">
      <c r="B26" s="6" t="s">
        <v>49</v>
      </c>
      <c r="C26" s="8">
        <v>13003</v>
      </c>
      <c r="D26" s="8">
        <v>7267</v>
      </c>
      <c r="E26" s="17">
        <f t="shared" si="0"/>
        <v>0.55887102976236258</v>
      </c>
      <c r="G26" s="6" t="s">
        <v>49</v>
      </c>
      <c r="H26" s="8">
        <v>4541</v>
      </c>
      <c r="I26" s="8">
        <v>6543</v>
      </c>
      <c r="J26" s="17">
        <f t="shared" si="1"/>
        <v>1.4408720546135212</v>
      </c>
      <c r="K26" s="17"/>
      <c r="L26" s="17">
        <f t="shared" si="2"/>
        <v>0.34922710143812968</v>
      </c>
      <c r="M26" s="17">
        <f t="shared" si="3"/>
        <v>0.90037154258978946</v>
      </c>
    </row>
    <row r="27" spans="2:13" x14ac:dyDescent="0.25">
      <c r="B27" s="6" t="s">
        <v>50</v>
      </c>
      <c r="C27" s="7">
        <v>23003</v>
      </c>
      <c r="D27" s="7">
        <v>3264</v>
      </c>
      <c r="E27" s="17">
        <f t="shared" si="0"/>
        <v>0.14189453549537018</v>
      </c>
      <c r="G27" s="6" t="s">
        <v>50</v>
      </c>
      <c r="H27" s="7">
        <v>8383</v>
      </c>
      <c r="I27" s="7">
        <v>3280</v>
      </c>
      <c r="J27" s="17">
        <f t="shared" si="1"/>
        <v>0.39126804246689728</v>
      </c>
      <c r="K27" s="17"/>
      <c r="L27" s="17">
        <f t="shared" si="2"/>
        <v>0.36443072642698776</v>
      </c>
      <c r="M27" s="17">
        <f t="shared" si="3"/>
        <v>1.0049019607843137</v>
      </c>
    </row>
    <row r="28" spans="2:13" x14ac:dyDescent="0.25">
      <c r="B28" s="6" t="s">
        <v>51</v>
      </c>
      <c r="C28" s="8">
        <v>46873</v>
      </c>
      <c r="D28" s="8">
        <v>6667</v>
      </c>
      <c r="E28" s="17">
        <f t="shared" si="0"/>
        <v>0.14223540204382054</v>
      </c>
      <c r="G28" s="6" t="s">
        <v>51</v>
      </c>
      <c r="H28" s="8">
        <v>20215</v>
      </c>
      <c r="I28" s="8">
        <v>6324</v>
      </c>
      <c r="J28" s="17">
        <f t="shared" si="1"/>
        <v>0.31283700222606975</v>
      </c>
      <c r="K28" s="17"/>
      <c r="L28" s="17">
        <f t="shared" si="2"/>
        <v>0.43127173426066179</v>
      </c>
      <c r="M28" s="17">
        <f t="shared" si="3"/>
        <v>0.94855257237138146</v>
      </c>
    </row>
    <row r="29" spans="2:13" x14ac:dyDescent="0.25">
      <c r="B29" s="6" t="s">
        <v>52</v>
      </c>
      <c r="C29" s="7">
        <v>37292</v>
      </c>
      <c r="D29" s="7">
        <v>6473</v>
      </c>
      <c r="E29" s="17">
        <f t="shared" si="0"/>
        <v>0.17357610211305374</v>
      </c>
      <c r="G29" s="6" t="s">
        <v>52</v>
      </c>
      <c r="H29" s="7">
        <v>16649</v>
      </c>
      <c r="I29" s="7">
        <v>5938</v>
      </c>
      <c r="J29" s="17">
        <f t="shared" si="1"/>
        <v>0.35665805754099345</v>
      </c>
      <c r="K29" s="17"/>
      <c r="L29" s="17">
        <f t="shared" si="2"/>
        <v>0.44644964067360293</v>
      </c>
      <c r="M29" s="17">
        <f t="shared" si="3"/>
        <v>0.91734898810443377</v>
      </c>
    </row>
    <row r="30" spans="2:13" x14ac:dyDescent="0.25">
      <c r="B30" s="6" t="s">
        <v>53</v>
      </c>
      <c r="C30" s="8">
        <v>101789</v>
      </c>
      <c r="D30" s="8">
        <v>32332</v>
      </c>
      <c r="E30" s="17">
        <f t="shared" si="0"/>
        <v>0.3176374657379481</v>
      </c>
      <c r="G30" s="6" t="s">
        <v>53</v>
      </c>
      <c r="H30" s="8">
        <v>44816</v>
      </c>
      <c r="I30" s="8">
        <v>30967</v>
      </c>
      <c r="J30" s="17">
        <f t="shared" si="1"/>
        <v>0.69098089967868614</v>
      </c>
      <c r="K30" s="17"/>
      <c r="L30" s="17">
        <f t="shared" si="2"/>
        <v>0.44028333120474705</v>
      </c>
      <c r="M30" s="17">
        <f t="shared" si="3"/>
        <v>0.95778176419646166</v>
      </c>
    </row>
    <row r="31" spans="2:13" x14ac:dyDescent="0.25">
      <c r="B31" s="6" t="s">
        <v>54</v>
      </c>
      <c r="C31" s="7">
        <v>12147</v>
      </c>
      <c r="D31" s="7">
        <v>2797</v>
      </c>
      <c r="E31" s="17">
        <f t="shared" si="0"/>
        <v>0.23026261628385611</v>
      </c>
      <c r="G31" s="6" t="s">
        <v>54</v>
      </c>
      <c r="H31" s="7">
        <v>7462</v>
      </c>
      <c r="I31" s="7">
        <v>2453</v>
      </c>
      <c r="J31" s="17">
        <f t="shared" si="1"/>
        <v>0.32873224336638973</v>
      </c>
      <c r="K31" s="17"/>
      <c r="L31" s="17">
        <f t="shared" si="2"/>
        <v>0.61430805960319423</v>
      </c>
      <c r="M31" s="17">
        <f t="shared" si="3"/>
        <v>0.8770110833035395</v>
      </c>
    </row>
    <row r="32" spans="2:13" x14ac:dyDescent="0.25">
      <c r="B32" s="6" t="s">
        <v>55</v>
      </c>
      <c r="C32" s="8">
        <v>615044</v>
      </c>
      <c r="D32" s="8">
        <v>157005</v>
      </c>
      <c r="E32" s="17">
        <f t="shared" si="0"/>
        <v>0.25527441939113299</v>
      </c>
      <c r="G32" s="6" t="s">
        <v>55</v>
      </c>
      <c r="H32" s="8">
        <v>262786</v>
      </c>
      <c r="I32" s="8">
        <v>141193</v>
      </c>
      <c r="J32" s="17">
        <f t="shared" si="1"/>
        <v>0.53729270204653212</v>
      </c>
      <c r="K32" s="17"/>
      <c r="L32" s="17">
        <f t="shared" si="2"/>
        <v>0.42726374048035587</v>
      </c>
      <c r="M32" s="17">
        <f t="shared" si="3"/>
        <v>0.89928983153402753</v>
      </c>
    </row>
    <row r="33" spans="2:13" x14ac:dyDescent="0.25">
      <c r="B33" s="6" t="s">
        <v>56</v>
      </c>
      <c r="C33" s="7">
        <v>257930</v>
      </c>
      <c r="D33" s="7">
        <v>69209</v>
      </c>
      <c r="E33" s="17">
        <f t="shared" si="0"/>
        <v>0.26832473927034467</v>
      </c>
      <c r="G33" s="6" t="s">
        <v>56</v>
      </c>
      <c r="H33" s="7">
        <v>99402</v>
      </c>
      <c r="I33" s="7">
        <v>59515</v>
      </c>
      <c r="J33" s="17">
        <f t="shared" si="1"/>
        <v>0.59873040783887643</v>
      </c>
      <c r="K33" s="17"/>
      <c r="L33" s="17">
        <f t="shared" si="2"/>
        <v>0.38538363121777225</v>
      </c>
      <c r="M33" s="17">
        <f t="shared" si="3"/>
        <v>0.85993151179759852</v>
      </c>
    </row>
    <row r="34" spans="2:13" x14ac:dyDescent="0.25">
      <c r="B34" s="6" t="s">
        <v>57</v>
      </c>
      <c r="C34" s="8">
        <v>377596</v>
      </c>
      <c r="D34" s="8">
        <v>164080</v>
      </c>
      <c r="E34" s="17">
        <f t="shared" si="0"/>
        <v>0.43453850146717654</v>
      </c>
      <c r="G34" s="6" t="s">
        <v>57</v>
      </c>
      <c r="H34" s="8">
        <v>180500</v>
      </c>
      <c r="I34" s="8">
        <v>148908</v>
      </c>
      <c r="J34" s="17">
        <f t="shared" si="1"/>
        <v>0.82497506925207753</v>
      </c>
      <c r="K34" s="17"/>
      <c r="L34" s="17">
        <f t="shared" si="2"/>
        <v>0.47802413161156371</v>
      </c>
      <c r="M34" s="17">
        <f t="shared" si="3"/>
        <v>0.90753291077523157</v>
      </c>
    </row>
    <row r="35" spans="2:13" x14ac:dyDescent="0.25">
      <c r="B35" s="6" t="s">
        <v>58</v>
      </c>
      <c r="C35" s="7">
        <v>134585</v>
      </c>
      <c r="D35" s="7">
        <v>47522</v>
      </c>
      <c r="E35" s="17">
        <f t="shared" si="0"/>
        <v>0.35310027120407178</v>
      </c>
      <c r="G35" s="6" t="s">
        <v>58</v>
      </c>
      <c r="H35" s="7">
        <v>46830</v>
      </c>
      <c r="I35" s="7">
        <v>39827</v>
      </c>
      <c r="J35" s="17">
        <f t="shared" si="1"/>
        <v>0.85045910740978004</v>
      </c>
      <c r="K35" s="17"/>
      <c r="L35" s="17">
        <f t="shared" si="2"/>
        <v>0.34795853921313669</v>
      </c>
      <c r="M35" s="17">
        <f t="shared" si="3"/>
        <v>0.83807499684356723</v>
      </c>
    </row>
    <row r="36" spans="2:13" x14ac:dyDescent="0.25">
      <c r="B36" s="6" t="s">
        <v>59</v>
      </c>
      <c r="C36" s="8">
        <v>182509</v>
      </c>
      <c r="D36" s="8">
        <v>63204</v>
      </c>
      <c r="E36" s="17">
        <f t="shared" si="0"/>
        <v>0.34630620955678898</v>
      </c>
      <c r="G36" s="6" t="s">
        <v>59</v>
      </c>
      <c r="H36" s="8">
        <v>96389</v>
      </c>
      <c r="I36" s="8">
        <v>62903</v>
      </c>
      <c r="J36" s="17">
        <f t="shared" si="1"/>
        <v>0.65259521314672841</v>
      </c>
      <c r="K36" s="17"/>
      <c r="L36" s="17">
        <f t="shared" si="2"/>
        <v>0.52813285920146402</v>
      </c>
      <c r="M36" s="17">
        <f t="shared" si="3"/>
        <v>0.99523764318714003</v>
      </c>
    </row>
    <row r="37" spans="2:13" x14ac:dyDescent="0.25">
      <c r="B37" s="6" t="s">
        <v>60</v>
      </c>
      <c r="C37" s="7">
        <v>34997</v>
      </c>
      <c r="D37" s="7">
        <v>9606</v>
      </c>
      <c r="E37" s="17">
        <f t="shared" si="0"/>
        <v>0.27448066977169472</v>
      </c>
      <c r="G37" s="6" t="s">
        <v>60</v>
      </c>
      <c r="H37" s="7">
        <v>12364</v>
      </c>
      <c r="I37" s="7">
        <v>8364</v>
      </c>
      <c r="J37" s="17">
        <f t="shared" si="1"/>
        <v>0.67648010352636689</v>
      </c>
      <c r="K37" s="17"/>
      <c r="L37" s="17">
        <f t="shared" si="2"/>
        <v>0.3532874246363974</v>
      </c>
      <c r="M37" s="17">
        <f t="shared" si="3"/>
        <v>0.87070580886945659</v>
      </c>
    </row>
    <row r="38" spans="2:13" x14ac:dyDescent="0.25">
      <c r="B38" s="6" t="s">
        <v>61</v>
      </c>
      <c r="C38" s="8">
        <v>63089</v>
      </c>
      <c r="D38" s="8">
        <v>28676</v>
      </c>
      <c r="E38" s="17">
        <f t="shared" si="0"/>
        <v>0.45453248585331835</v>
      </c>
      <c r="G38" s="6" t="s">
        <v>61</v>
      </c>
      <c r="H38" s="8">
        <v>32596</v>
      </c>
      <c r="I38" s="8">
        <v>24223</v>
      </c>
      <c r="J38" s="17">
        <f t="shared" si="1"/>
        <v>0.74312799116456008</v>
      </c>
      <c r="K38" s="17"/>
      <c r="L38" s="17">
        <f t="shared" si="2"/>
        <v>0.51666693084372872</v>
      </c>
      <c r="M38" s="17">
        <f t="shared" si="3"/>
        <v>0.8447133491421398</v>
      </c>
    </row>
    <row r="39" spans="2:13" x14ac:dyDescent="0.25">
      <c r="B39" s="6" t="s">
        <v>62</v>
      </c>
      <c r="C39" s="7">
        <v>145868</v>
      </c>
      <c r="D39" s="7">
        <v>31370</v>
      </c>
      <c r="E39" s="17">
        <f t="shared" si="0"/>
        <v>0.21505744920064715</v>
      </c>
      <c r="G39" s="6" t="s">
        <v>62</v>
      </c>
      <c r="H39" s="7">
        <v>58172</v>
      </c>
      <c r="I39" s="7">
        <v>30600</v>
      </c>
      <c r="J39" s="17">
        <f t="shared" si="1"/>
        <v>0.52602626693254484</v>
      </c>
      <c r="K39" s="17"/>
      <c r="L39" s="17">
        <f t="shared" si="2"/>
        <v>0.39879891408670853</v>
      </c>
      <c r="M39" s="17">
        <f t="shared" si="3"/>
        <v>0.97545425565827226</v>
      </c>
    </row>
    <row r="40" spans="2:13" x14ac:dyDescent="0.25">
      <c r="B40" s="6" t="s">
        <v>63</v>
      </c>
      <c r="C40" s="8">
        <v>324252</v>
      </c>
      <c r="D40" s="8">
        <v>27896</v>
      </c>
      <c r="E40" s="17">
        <f t="shared" si="0"/>
        <v>8.6031851769611284E-2</v>
      </c>
      <c r="G40" s="6" t="s">
        <v>63</v>
      </c>
      <c r="H40" s="8">
        <v>118828</v>
      </c>
      <c r="I40" s="8">
        <v>24450</v>
      </c>
      <c r="J40" s="17">
        <f t="shared" si="1"/>
        <v>0.20575958528292995</v>
      </c>
      <c r="K40" s="17"/>
      <c r="L40" s="17">
        <f t="shared" si="2"/>
        <v>0.3664680557097566</v>
      </c>
      <c r="M40" s="17">
        <f t="shared" si="3"/>
        <v>0.87646974476627471</v>
      </c>
    </row>
    <row r="42" spans="2:13" x14ac:dyDescent="0.25">
      <c r="B42" s="1" t="s">
        <v>72</v>
      </c>
    </row>
    <row r="43" spans="2:13" x14ac:dyDescent="0.25">
      <c r="B43" s="1" t="s">
        <v>71</v>
      </c>
      <c r="C43" s="2" t="s">
        <v>73</v>
      </c>
    </row>
  </sheetData>
  <mergeCells count="4">
    <mergeCell ref="C11:C12"/>
    <mergeCell ref="E11:E12"/>
    <mergeCell ref="H11:H12"/>
    <mergeCell ref="J11:J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43"/>
  <sheetViews>
    <sheetView workbookViewId="0">
      <pane ySplit="1" topLeftCell="A11" activePane="bottomLeft" state="frozen"/>
      <selection pane="bottomLeft" activeCell="A26" sqref="A26:XFD26"/>
    </sheetView>
  </sheetViews>
  <sheetFormatPr baseColWidth="10" defaultColWidth="9.140625" defaultRowHeight="11.45" customHeight="1" x14ac:dyDescent="0.25"/>
  <cols>
    <col min="2" max="2" width="15.7109375" customWidth="1"/>
    <col min="3" max="5" width="16.7109375" customWidth="1"/>
    <col min="7" max="7" width="15.7109375" customWidth="1"/>
    <col min="8" max="10" width="16.7109375" customWidth="1"/>
    <col min="12" max="13" width="16.7109375" customWidth="1"/>
  </cols>
  <sheetData>
    <row r="1" spans="2:13" ht="15" x14ac:dyDescent="0.25"/>
    <row r="2" spans="2:13" ht="15" x14ac:dyDescent="0.25">
      <c r="B2" s="3" t="s">
        <v>68</v>
      </c>
      <c r="C2" s="1" t="s">
        <v>0</v>
      </c>
      <c r="G2" s="3" t="s">
        <v>68</v>
      </c>
      <c r="H2" s="1" t="s">
        <v>0</v>
      </c>
    </row>
    <row r="3" spans="2:13" ht="15" x14ac:dyDescent="0.25">
      <c r="B3" s="3" t="s">
        <v>69</v>
      </c>
      <c r="C3" s="3" t="s">
        <v>6</v>
      </c>
      <c r="G3" s="3" t="s">
        <v>69</v>
      </c>
      <c r="H3" s="3" t="s">
        <v>6</v>
      </c>
    </row>
    <row r="5" spans="2:13" ht="15" x14ac:dyDescent="0.25">
      <c r="B5" s="1" t="s">
        <v>12</v>
      </c>
      <c r="D5" s="3" t="s">
        <v>18</v>
      </c>
      <c r="G5" s="1" t="s">
        <v>12</v>
      </c>
      <c r="I5" s="3" t="s">
        <v>18</v>
      </c>
    </row>
    <row r="6" spans="2:13" ht="15" x14ac:dyDescent="0.25">
      <c r="B6" s="1" t="s">
        <v>13</v>
      </c>
      <c r="D6" s="3" t="s">
        <v>19</v>
      </c>
      <c r="G6" s="1" t="s">
        <v>13</v>
      </c>
      <c r="I6" s="3" t="s">
        <v>19</v>
      </c>
    </row>
    <row r="7" spans="2:13" ht="15" x14ac:dyDescent="0.25">
      <c r="B7" s="1" t="s">
        <v>14</v>
      </c>
      <c r="D7" s="3" t="s">
        <v>20</v>
      </c>
      <c r="G7" s="1" t="s">
        <v>14</v>
      </c>
      <c r="I7" s="3" t="s">
        <v>20</v>
      </c>
    </row>
    <row r="8" spans="2:13" ht="15" x14ac:dyDescent="0.25">
      <c r="B8" s="1" t="s">
        <v>15</v>
      </c>
      <c r="D8" s="3" t="s">
        <v>21</v>
      </c>
      <c r="G8" s="1" t="s">
        <v>15</v>
      </c>
      <c r="I8" s="3" t="s">
        <v>25</v>
      </c>
    </row>
    <row r="9" spans="2:13" ht="15" x14ac:dyDescent="0.25">
      <c r="B9" s="1" t="s">
        <v>16</v>
      </c>
      <c r="D9" s="3" t="s">
        <v>22</v>
      </c>
      <c r="G9" s="1" t="s">
        <v>16</v>
      </c>
      <c r="I9" s="3" t="s">
        <v>22</v>
      </c>
    </row>
    <row r="11" spans="2:13" ht="17.100000000000001" customHeight="1" x14ac:dyDescent="0.3">
      <c r="B11" s="193" t="s">
        <v>81</v>
      </c>
      <c r="C11" s="193" t="s">
        <v>78</v>
      </c>
      <c r="D11" s="61" t="s">
        <v>33</v>
      </c>
      <c r="E11" s="196" t="s">
        <v>77</v>
      </c>
      <c r="F11" s="27"/>
      <c r="G11" s="193" t="s">
        <v>82</v>
      </c>
      <c r="H11" s="193" t="s">
        <v>78</v>
      </c>
      <c r="I11" s="61" t="s">
        <v>33</v>
      </c>
      <c r="J11" s="196" t="s">
        <v>77</v>
      </c>
      <c r="K11" s="27"/>
      <c r="L11" s="28" t="s">
        <v>84</v>
      </c>
      <c r="M11" s="29"/>
    </row>
    <row r="12" spans="2:13" ht="38.25" customHeight="1" x14ac:dyDescent="0.3">
      <c r="B12" s="194"/>
      <c r="C12" s="195"/>
      <c r="D12" s="30"/>
      <c r="E12" s="197"/>
      <c r="F12" s="27"/>
      <c r="G12" s="194"/>
      <c r="H12" s="195"/>
      <c r="I12" s="30"/>
      <c r="J12" s="197"/>
      <c r="K12" s="27"/>
      <c r="L12" s="62" t="s">
        <v>79</v>
      </c>
      <c r="M12" s="63" t="s">
        <v>80</v>
      </c>
    </row>
    <row r="13" spans="2:13" ht="17.100000000000001" customHeight="1" x14ac:dyDescent="0.3">
      <c r="B13" s="31" t="s">
        <v>75</v>
      </c>
      <c r="C13" s="36">
        <f>'Feuille 1'!C13/1000</f>
        <v>9366.3919999999998</v>
      </c>
      <c r="D13" s="37">
        <f>'Feuille 1'!D13/1000</f>
        <v>2937.549</v>
      </c>
      <c r="E13" s="38">
        <f>D13/C13</f>
        <v>0.31362652769604349</v>
      </c>
      <c r="F13" s="32"/>
      <c r="G13" s="31" t="s">
        <v>75</v>
      </c>
      <c r="H13" s="36">
        <f>'Feuille 1'!H13/1000</f>
        <v>3897.1489999999999</v>
      </c>
      <c r="I13" s="37">
        <f>'Feuille 1'!I13/1000</f>
        <v>2469.5529999999999</v>
      </c>
      <c r="J13" s="38">
        <f>I13/H13</f>
        <v>0.63368195570659469</v>
      </c>
      <c r="K13" s="34"/>
      <c r="L13" s="64">
        <f>H13/C13</f>
        <v>0.41607793054145076</v>
      </c>
      <c r="M13" s="65">
        <f>I13/D13</f>
        <v>0.8406848702779085</v>
      </c>
    </row>
    <row r="14" spans="2:13" ht="17.100000000000001" customHeight="1" x14ac:dyDescent="0.3">
      <c r="B14" s="35" t="s">
        <v>76</v>
      </c>
      <c r="C14" s="36">
        <f>'Feuille 1'!C14/1000</f>
        <v>7989.7139999999999</v>
      </c>
      <c r="D14" s="37">
        <f>'Feuille 1'!D14/1000</f>
        <v>2558.0300000000002</v>
      </c>
      <c r="E14" s="38">
        <f t="shared" ref="E14:E40" si="0">D14/C14</f>
        <v>0.32016540266647847</v>
      </c>
      <c r="F14" s="32"/>
      <c r="G14" s="35" t="s">
        <v>76</v>
      </c>
      <c r="H14" s="36">
        <f>'Feuille 1'!H14/1000</f>
        <v>3282.7179999999998</v>
      </c>
      <c r="I14" s="37">
        <f>'Feuille 1'!I14/1000</f>
        <v>2121.3879999999999</v>
      </c>
      <c r="J14" s="38">
        <f t="shared" ref="J14:J40" si="1">I14/H14</f>
        <v>0.64622913086046385</v>
      </c>
      <c r="K14" s="34"/>
      <c r="L14" s="66">
        <f t="shared" ref="L14:M40" si="2">H14/C14</f>
        <v>0.41086802356129393</v>
      </c>
      <c r="M14" s="67">
        <f t="shared" si="2"/>
        <v>0.82930536389330844</v>
      </c>
    </row>
    <row r="15" spans="2:13" ht="17.100000000000001" customHeight="1" x14ac:dyDescent="0.3">
      <c r="B15" s="39" t="s">
        <v>37</v>
      </c>
      <c r="C15" s="40">
        <f>'Feuille 1'!C15/1000</f>
        <v>329.81799999999998</v>
      </c>
      <c r="D15" s="41">
        <f>'Feuille 1'!D15/1000</f>
        <v>84.093000000000004</v>
      </c>
      <c r="E15" s="42">
        <f t="shared" si="0"/>
        <v>0.25496789138252007</v>
      </c>
      <c r="F15" s="32"/>
      <c r="G15" s="39" t="s">
        <v>37</v>
      </c>
      <c r="H15" s="40">
        <f>'Feuille 1'!H15/1000</f>
        <v>139.94800000000001</v>
      </c>
      <c r="I15" s="41">
        <f>'Feuille 1'!I15/1000</f>
        <v>77.241</v>
      </c>
      <c r="J15" s="42">
        <f t="shared" si="1"/>
        <v>0.55192642981678908</v>
      </c>
      <c r="K15" s="34"/>
      <c r="L15" s="43">
        <f t="shared" si="2"/>
        <v>0.42431886676894537</v>
      </c>
      <c r="M15" s="44">
        <f t="shared" si="2"/>
        <v>0.91851878277621202</v>
      </c>
    </row>
    <row r="16" spans="2:13" ht="17.100000000000001" customHeight="1" x14ac:dyDescent="0.3">
      <c r="B16" s="39" t="s">
        <v>39</v>
      </c>
      <c r="C16" s="40">
        <f>'Feuille 1'!C16/1000</f>
        <v>175.995</v>
      </c>
      <c r="D16" s="41">
        <f>'Feuille 1'!D16/1000</f>
        <v>60.249000000000002</v>
      </c>
      <c r="E16" s="42">
        <f t="shared" si="0"/>
        <v>0.3423335890224154</v>
      </c>
      <c r="F16" s="32"/>
      <c r="G16" s="39" t="s">
        <v>39</v>
      </c>
      <c r="H16" s="40">
        <f>'Feuille 1'!H16/1000</f>
        <v>81.694999999999993</v>
      </c>
      <c r="I16" s="41">
        <f>'Feuille 1'!I16/1000</f>
        <v>56.347999999999999</v>
      </c>
      <c r="J16" s="42">
        <f t="shared" si="1"/>
        <v>0.68973621396658302</v>
      </c>
      <c r="K16" s="34"/>
      <c r="L16" s="43">
        <f t="shared" si="2"/>
        <v>0.46418932356032838</v>
      </c>
      <c r="M16" s="44">
        <f t="shared" si="2"/>
        <v>0.93525203737821372</v>
      </c>
    </row>
    <row r="17" spans="2:13" ht="17.100000000000001" customHeight="1" x14ac:dyDescent="0.3">
      <c r="B17" s="39" t="s">
        <v>40</v>
      </c>
      <c r="C17" s="40">
        <f>'Feuille 1'!C17/1000</f>
        <v>214.53700000000001</v>
      </c>
      <c r="D17" s="41">
        <f>'Feuille 1'!D17/1000</f>
        <v>31.757999999999999</v>
      </c>
      <c r="E17" s="42">
        <f t="shared" si="0"/>
        <v>0.14803040967292355</v>
      </c>
      <c r="F17" s="32"/>
      <c r="G17" s="39" t="s">
        <v>40</v>
      </c>
      <c r="H17" s="40">
        <f>'Feuille 1'!H17/1000</f>
        <v>92.203000000000003</v>
      </c>
      <c r="I17" s="41">
        <f>'Feuille 1'!I17/1000</f>
        <v>24.588999999999999</v>
      </c>
      <c r="J17" s="42">
        <f t="shared" si="1"/>
        <v>0.26668329663893797</v>
      </c>
      <c r="K17" s="34"/>
      <c r="L17" s="43">
        <f t="shared" si="2"/>
        <v>0.42977668187771806</v>
      </c>
      <c r="M17" s="44">
        <f t="shared" si="2"/>
        <v>0.77426160337552741</v>
      </c>
    </row>
    <row r="18" spans="2:13" ht="17.100000000000001" customHeight="1" x14ac:dyDescent="0.3">
      <c r="B18" s="39" t="s">
        <v>41</v>
      </c>
      <c r="C18" s="40">
        <f>'Feuille 1'!C18/1000</f>
        <v>2461.1979999999999</v>
      </c>
      <c r="D18" s="41">
        <f>'Feuille 1'!D18/1000</f>
        <v>701.13800000000003</v>
      </c>
      <c r="E18" s="42">
        <f t="shared" si="0"/>
        <v>0.28487671451057578</v>
      </c>
      <c r="F18" s="32"/>
      <c r="G18" s="39" t="s">
        <v>41</v>
      </c>
      <c r="H18" s="40">
        <f>'Feuille 1'!H18/1000</f>
        <v>964.38</v>
      </c>
      <c r="I18" s="41">
        <f>'Feuille 1'!I18/1000</f>
        <v>490.26100000000002</v>
      </c>
      <c r="J18" s="42">
        <f t="shared" si="1"/>
        <v>0.50836910761318155</v>
      </c>
      <c r="K18" s="34"/>
      <c r="L18" s="43">
        <f t="shared" si="2"/>
        <v>0.39183357048071715</v>
      </c>
      <c r="M18" s="44">
        <f t="shared" si="2"/>
        <v>0.69923609902758088</v>
      </c>
    </row>
    <row r="19" spans="2:13" ht="17.100000000000001" customHeight="1" x14ac:dyDescent="0.3">
      <c r="B19" s="39" t="s">
        <v>42</v>
      </c>
      <c r="C19" s="40">
        <f>'Feuille 1'!C19/1000</f>
        <v>22.765000000000001</v>
      </c>
      <c r="D19" s="41">
        <f>'Feuille 1'!D19/1000</f>
        <v>2.8380000000000001</v>
      </c>
      <c r="E19" s="42">
        <f t="shared" si="0"/>
        <v>0.12466505600702833</v>
      </c>
      <c r="F19" s="32"/>
      <c r="G19" s="39" t="s">
        <v>42</v>
      </c>
      <c r="H19" s="40">
        <f>'Feuille 1'!H19/1000</f>
        <v>9.6140000000000008</v>
      </c>
      <c r="I19" s="41">
        <f>'Feuille 1'!I19/1000</f>
        <v>2.7989999999999999</v>
      </c>
      <c r="J19" s="42">
        <f t="shared" si="1"/>
        <v>0.29113792386103599</v>
      </c>
      <c r="K19" s="34"/>
      <c r="L19" s="43">
        <f t="shared" si="2"/>
        <v>0.42231495717109602</v>
      </c>
      <c r="M19" s="44">
        <f t="shared" si="2"/>
        <v>0.98625792811839319</v>
      </c>
    </row>
    <row r="20" spans="2:13" ht="17.100000000000001" customHeight="1" x14ac:dyDescent="0.3">
      <c r="B20" s="39" t="s">
        <v>43</v>
      </c>
      <c r="C20" s="40">
        <f>'Feuille 1'!C20/1000</f>
        <v>376.70800000000003</v>
      </c>
      <c r="D20" s="41">
        <f>'Feuille 1'!D20/1000</f>
        <v>43.52</v>
      </c>
      <c r="E20" s="42">
        <f t="shared" si="0"/>
        <v>0.11552714569374688</v>
      </c>
      <c r="F20" s="32"/>
      <c r="G20" s="39" t="s">
        <v>43</v>
      </c>
      <c r="H20" s="40">
        <f>'Feuille 1'!H20/1000</f>
        <v>278.80700000000002</v>
      </c>
      <c r="I20" s="41">
        <f>'Feuille 1'!I20/1000</f>
        <v>40.408000000000001</v>
      </c>
      <c r="J20" s="42">
        <f t="shared" si="1"/>
        <v>0.14493179869945877</v>
      </c>
      <c r="K20" s="34"/>
      <c r="L20" s="43">
        <f t="shared" si="2"/>
        <v>0.74011435913227219</v>
      </c>
      <c r="M20" s="44">
        <f t="shared" si="2"/>
        <v>0.92849264705882351</v>
      </c>
    </row>
    <row r="21" spans="2:13" ht="17.100000000000001" customHeight="1" x14ac:dyDescent="0.3">
      <c r="B21" s="39" t="s">
        <v>44</v>
      </c>
      <c r="C21" s="40">
        <f>'Feuille 1'!C21/1000</f>
        <v>73.06</v>
      </c>
      <c r="D21" s="41">
        <f>'Feuille 1'!D21/1000</f>
        <v>78.399000000000001</v>
      </c>
      <c r="E21" s="42">
        <f t="shared" si="0"/>
        <v>1.073076923076923</v>
      </c>
      <c r="F21" s="32"/>
      <c r="G21" s="39" t="s">
        <v>44</v>
      </c>
      <c r="H21" s="40">
        <f>'Feuille 1'!H21/1000</f>
        <v>30.576000000000001</v>
      </c>
      <c r="I21" s="41">
        <f>'Feuille 1'!I21/1000</f>
        <v>68.733999999999995</v>
      </c>
      <c r="J21" s="42">
        <f t="shared" si="1"/>
        <v>2.2479722658294086</v>
      </c>
      <c r="K21" s="34"/>
      <c r="L21" s="43">
        <f t="shared" si="2"/>
        <v>0.41850533807829182</v>
      </c>
      <c r="M21" s="44">
        <f t="shared" si="2"/>
        <v>0.87672036633120309</v>
      </c>
    </row>
    <row r="22" spans="2:13" ht="17.100000000000001" customHeight="1" x14ac:dyDescent="0.3">
      <c r="B22" s="39" t="s">
        <v>45</v>
      </c>
      <c r="C22" s="40">
        <f>'Feuille 1'!C22/1000</f>
        <v>787.44399999999996</v>
      </c>
      <c r="D22" s="41">
        <f>'Feuille 1'!D22/1000</f>
        <v>296.096</v>
      </c>
      <c r="E22" s="42">
        <f t="shared" si="0"/>
        <v>0.37602165995296177</v>
      </c>
      <c r="F22" s="32"/>
      <c r="G22" s="39" t="s">
        <v>45</v>
      </c>
      <c r="H22" s="40">
        <f>'Feuille 1'!H22/1000</f>
        <v>312.50599999999997</v>
      </c>
      <c r="I22" s="41">
        <f>'Feuille 1'!I22/1000</f>
        <v>241.3</v>
      </c>
      <c r="J22" s="42">
        <f t="shared" si="1"/>
        <v>0.77214517481264366</v>
      </c>
      <c r="K22" s="34"/>
      <c r="L22" s="43">
        <f t="shared" si="2"/>
        <v>0.39686123711654414</v>
      </c>
      <c r="M22" s="44">
        <f t="shared" si="2"/>
        <v>0.81493839835728954</v>
      </c>
    </row>
    <row r="23" spans="2:13" ht="17.100000000000001" customHeight="1" x14ac:dyDescent="0.3">
      <c r="B23" s="45" t="s">
        <v>46</v>
      </c>
      <c r="C23" s="46">
        <f>'Feuille 1'!C23/1000</f>
        <v>1476.5650000000001</v>
      </c>
      <c r="D23" s="47">
        <f>'Feuille 1'!D23/1000</f>
        <v>454.88</v>
      </c>
      <c r="E23" s="48">
        <f t="shared" si="0"/>
        <v>0.30806635671304683</v>
      </c>
      <c r="F23" s="49"/>
      <c r="G23" s="45" t="s">
        <v>46</v>
      </c>
      <c r="H23" s="46">
        <f>'Feuille 1'!H23/1000</f>
        <v>483.53500000000003</v>
      </c>
      <c r="I23" s="47">
        <f>'Feuille 1'!I23/1000</f>
        <v>399.36099999999999</v>
      </c>
      <c r="J23" s="48">
        <f t="shared" si="1"/>
        <v>0.82591953012708486</v>
      </c>
      <c r="K23" s="50"/>
      <c r="L23" s="51">
        <f t="shared" si="2"/>
        <v>0.32747288470199415</v>
      </c>
      <c r="M23" s="52">
        <f t="shared" si="2"/>
        <v>0.87794803024973622</v>
      </c>
    </row>
    <row r="24" spans="2:13" ht="17.100000000000001" customHeight="1" x14ac:dyDescent="0.3">
      <c r="B24" s="39" t="s">
        <v>47</v>
      </c>
      <c r="C24" s="40">
        <f>'Feuille 1'!C24/1000</f>
        <v>36.655000000000001</v>
      </c>
      <c r="D24" s="41">
        <f>'Feuille 1'!D24/1000</f>
        <v>13.541</v>
      </c>
      <c r="E24" s="42">
        <f t="shared" si="0"/>
        <v>0.36941754194516435</v>
      </c>
      <c r="F24" s="32"/>
      <c r="G24" s="39" t="s">
        <v>47</v>
      </c>
      <c r="H24" s="40">
        <f>'Feuille 1'!H24/1000</f>
        <v>14.074999999999999</v>
      </c>
      <c r="I24" s="41">
        <f>'Feuille 1'!I24/1000</f>
        <v>10.734</v>
      </c>
      <c r="J24" s="42">
        <f t="shared" si="1"/>
        <v>0.76262877442273536</v>
      </c>
      <c r="K24" s="34"/>
      <c r="L24" s="43">
        <f t="shared" si="2"/>
        <v>0.38398581366798523</v>
      </c>
      <c r="M24" s="44">
        <f t="shared" si="2"/>
        <v>0.79270364079462374</v>
      </c>
    </row>
    <row r="25" spans="2:13" ht="17.100000000000001" customHeight="1" x14ac:dyDescent="0.3">
      <c r="B25" s="39" t="s">
        <v>48</v>
      </c>
      <c r="C25" s="40">
        <f>'Feuille 1'!C25/1000</f>
        <v>1041.67</v>
      </c>
      <c r="D25" s="41">
        <f>'Feuille 1'!D25/1000</f>
        <v>513.66899999999998</v>
      </c>
      <c r="E25" s="42">
        <f t="shared" si="0"/>
        <v>0.49312066201388149</v>
      </c>
      <c r="F25" s="32"/>
      <c r="G25" s="39" t="s">
        <v>48</v>
      </c>
      <c r="H25" s="40">
        <f>'Feuille 1'!H25/1000</f>
        <v>479.87700000000001</v>
      </c>
      <c r="I25" s="41">
        <f>'Feuille 1'!I25/1000</f>
        <v>462.29</v>
      </c>
      <c r="J25" s="42">
        <f t="shared" si="1"/>
        <v>0.96335102536691697</v>
      </c>
      <c r="K25" s="34"/>
      <c r="L25" s="43">
        <f t="shared" si="2"/>
        <v>0.46068044582257334</v>
      </c>
      <c r="M25" s="44">
        <f t="shared" si="2"/>
        <v>0.89997644397462184</v>
      </c>
    </row>
    <row r="26" spans="2:13" ht="17.100000000000001" customHeight="1" x14ac:dyDescent="0.3">
      <c r="B26" s="39" t="s">
        <v>49</v>
      </c>
      <c r="C26" s="40">
        <f>'Feuille 1'!C26/1000</f>
        <v>13.003</v>
      </c>
      <c r="D26" s="41">
        <f>'Feuille 1'!D26/1000</f>
        <v>7.2670000000000003</v>
      </c>
      <c r="E26" s="42">
        <f t="shared" si="0"/>
        <v>0.55887102976236258</v>
      </c>
      <c r="F26" s="32"/>
      <c r="G26" s="39" t="s">
        <v>49</v>
      </c>
      <c r="H26" s="40">
        <f>'Feuille 1'!H26/1000</f>
        <v>4.5410000000000004</v>
      </c>
      <c r="I26" s="41">
        <f>'Feuille 1'!I26/1000</f>
        <v>6.5430000000000001</v>
      </c>
      <c r="J26" s="42">
        <f t="shared" si="1"/>
        <v>1.4408720546135212</v>
      </c>
      <c r="K26" s="34"/>
      <c r="L26" s="43">
        <f t="shared" si="2"/>
        <v>0.34922710143812968</v>
      </c>
      <c r="M26" s="44">
        <f t="shared" si="2"/>
        <v>0.90037154258978946</v>
      </c>
    </row>
    <row r="27" spans="2:13" ht="17.100000000000001" customHeight="1" x14ac:dyDescent="0.3">
      <c r="B27" s="39" t="s">
        <v>50</v>
      </c>
      <c r="C27" s="40">
        <f>'Feuille 1'!C27/1000</f>
        <v>23.003</v>
      </c>
      <c r="D27" s="41">
        <f>'Feuille 1'!D27/1000</f>
        <v>3.2639999999999998</v>
      </c>
      <c r="E27" s="42">
        <f t="shared" si="0"/>
        <v>0.14189453549537015</v>
      </c>
      <c r="F27" s="32"/>
      <c r="G27" s="39" t="s">
        <v>50</v>
      </c>
      <c r="H27" s="40">
        <f>'Feuille 1'!H27/1000</f>
        <v>8.3829999999999991</v>
      </c>
      <c r="I27" s="41">
        <f>'Feuille 1'!I27/1000</f>
        <v>3.28</v>
      </c>
      <c r="J27" s="42">
        <f t="shared" si="1"/>
        <v>0.39126804246689734</v>
      </c>
      <c r="K27" s="34"/>
      <c r="L27" s="43">
        <f t="shared" si="2"/>
        <v>0.36443072642698776</v>
      </c>
      <c r="M27" s="44">
        <f t="shared" si="2"/>
        <v>1.0049019607843137</v>
      </c>
    </row>
    <row r="28" spans="2:13" ht="17.100000000000001" customHeight="1" x14ac:dyDescent="0.3">
      <c r="B28" s="39" t="s">
        <v>51</v>
      </c>
      <c r="C28" s="40">
        <f>'Feuille 1'!C28/1000</f>
        <v>46.872999999999998</v>
      </c>
      <c r="D28" s="41">
        <f>'Feuille 1'!D28/1000</f>
        <v>6.6669999999999998</v>
      </c>
      <c r="E28" s="42">
        <f t="shared" si="0"/>
        <v>0.14223540204382054</v>
      </c>
      <c r="F28" s="32"/>
      <c r="G28" s="39" t="s">
        <v>51</v>
      </c>
      <c r="H28" s="40">
        <f>'Feuille 1'!H28/1000</f>
        <v>20.215</v>
      </c>
      <c r="I28" s="41">
        <f>'Feuille 1'!I28/1000</f>
        <v>6.3239999999999998</v>
      </c>
      <c r="J28" s="42">
        <f t="shared" si="1"/>
        <v>0.31283700222606975</v>
      </c>
      <c r="K28" s="34"/>
      <c r="L28" s="43">
        <f t="shared" si="2"/>
        <v>0.43127173426066179</v>
      </c>
      <c r="M28" s="44">
        <f t="shared" si="2"/>
        <v>0.94855257237138146</v>
      </c>
    </row>
    <row r="29" spans="2:13" ht="17.100000000000001" customHeight="1" x14ac:dyDescent="0.3">
      <c r="B29" s="39" t="s">
        <v>52</v>
      </c>
      <c r="C29" s="40">
        <f>'Feuille 1'!C29/1000</f>
        <v>37.292000000000002</v>
      </c>
      <c r="D29" s="41">
        <f>'Feuille 1'!D29/1000</f>
        <v>6.4729999999999999</v>
      </c>
      <c r="E29" s="42">
        <f t="shared" si="0"/>
        <v>0.17357610211305372</v>
      </c>
      <c r="F29" s="32"/>
      <c r="G29" s="39" t="s">
        <v>52</v>
      </c>
      <c r="H29" s="40">
        <f>'Feuille 1'!H29/1000</f>
        <v>16.649000000000001</v>
      </c>
      <c r="I29" s="41">
        <f>'Feuille 1'!I29/1000</f>
        <v>5.9379999999999997</v>
      </c>
      <c r="J29" s="42">
        <f t="shared" si="1"/>
        <v>0.35665805754099339</v>
      </c>
      <c r="K29" s="34"/>
      <c r="L29" s="43">
        <f t="shared" si="2"/>
        <v>0.44644964067360293</v>
      </c>
      <c r="M29" s="44">
        <f t="shared" si="2"/>
        <v>0.91734898810443377</v>
      </c>
    </row>
    <row r="30" spans="2:13" ht="17.100000000000001" customHeight="1" x14ac:dyDescent="0.3">
      <c r="B30" s="39" t="s">
        <v>53</v>
      </c>
      <c r="C30" s="40">
        <f>'Feuille 1'!C30/1000</f>
        <v>101.789</v>
      </c>
      <c r="D30" s="41">
        <f>'Feuille 1'!D30/1000</f>
        <v>32.332000000000001</v>
      </c>
      <c r="E30" s="42">
        <f t="shared" si="0"/>
        <v>0.3176374657379481</v>
      </c>
      <c r="F30" s="32"/>
      <c r="G30" s="39" t="s">
        <v>53</v>
      </c>
      <c r="H30" s="40">
        <f>'Feuille 1'!H30/1000</f>
        <v>44.816000000000003</v>
      </c>
      <c r="I30" s="41">
        <f>'Feuille 1'!I30/1000</f>
        <v>30.966999999999999</v>
      </c>
      <c r="J30" s="42">
        <f t="shared" si="1"/>
        <v>0.69098089967868614</v>
      </c>
      <c r="K30" s="34"/>
      <c r="L30" s="43">
        <f t="shared" si="2"/>
        <v>0.44028333120474711</v>
      </c>
      <c r="M30" s="44">
        <f t="shared" si="2"/>
        <v>0.95778176419646166</v>
      </c>
    </row>
    <row r="31" spans="2:13" ht="17.100000000000001" customHeight="1" x14ac:dyDescent="0.3">
      <c r="B31" s="39" t="s">
        <v>54</v>
      </c>
      <c r="C31" s="40">
        <f>'Feuille 1'!C31/1000</f>
        <v>12.147</v>
      </c>
      <c r="D31" s="41">
        <f>'Feuille 1'!D31/1000</f>
        <v>2.7970000000000002</v>
      </c>
      <c r="E31" s="42">
        <f t="shared" si="0"/>
        <v>0.23026261628385611</v>
      </c>
      <c r="F31" s="32"/>
      <c r="G31" s="39" t="s">
        <v>54</v>
      </c>
      <c r="H31" s="40">
        <f>'Feuille 1'!H31/1000</f>
        <v>7.4619999999999997</v>
      </c>
      <c r="I31" s="41">
        <f>'Feuille 1'!I31/1000</f>
        <v>2.4529999999999998</v>
      </c>
      <c r="J31" s="42">
        <f t="shared" si="1"/>
        <v>0.32873224336638968</v>
      </c>
      <c r="K31" s="34"/>
      <c r="L31" s="43">
        <f t="shared" si="2"/>
        <v>0.61430805960319412</v>
      </c>
      <c r="M31" s="44">
        <f t="shared" si="2"/>
        <v>0.87701108330353938</v>
      </c>
    </row>
    <row r="32" spans="2:13" ht="17.100000000000001" customHeight="1" x14ac:dyDescent="0.3">
      <c r="B32" s="39" t="s">
        <v>55</v>
      </c>
      <c r="C32" s="40">
        <f>'Feuille 1'!C32/1000</f>
        <v>615.04399999999998</v>
      </c>
      <c r="D32" s="41">
        <f>'Feuille 1'!D32/1000</f>
        <v>157.005</v>
      </c>
      <c r="E32" s="42">
        <f t="shared" si="0"/>
        <v>0.25527441939113299</v>
      </c>
      <c r="F32" s="32"/>
      <c r="G32" s="39" t="s">
        <v>55</v>
      </c>
      <c r="H32" s="40">
        <f>'Feuille 1'!H32/1000</f>
        <v>262.786</v>
      </c>
      <c r="I32" s="41">
        <f>'Feuille 1'!I32/1000</f>
        <v>141.19300000000001</v>
      </c>
      <c r="J32" s="42">
        <f t="shared" si="1"/>
        <v>0.53729270204653223</v>
      </c>
      <c r="K32" s="34"/>
      <c r="L32" s="43">
        <f t="shared" si="2"/>
        <v>0.42726374048035587</v>
      </c>
      <c r="M32" s="44">
        <f t="shared" si="2"/>
        <v>0.89928983153402764</v>
      </c>
    </row>
    <row r="33" spans="2:13" ht="17.100000000000001" customHeight="1" x14ac:dyDescent="0.3">
      <c r="B33" s="39" t="s">
        <v>56</v>
      </c>
      <c r="C33" s="40">
        <f>'Feuille 1'!C33/1000</f>
        <v>257.93</v>
      </c>
      <c r="D33" s="41">
        <f>'Feuille 1'!D33/1000</f>
        <v>69.209000000000003</v>
      </c>
      <c r="E33" s="42">
        <f t="shared" si="0"/>
        <v>0.26832473927034467</v>
      </c>
      <c r="F33" s="32"/>
      <c r="G33" s="39" t="s">
        <v>56</v>
      </c>
      <c r="H33" s="40">
        <f>'Feuille 1'!H33/1000</f>
        <v>99.402000000000001</v>
      </c>
      <c r="I33" s="41">
        <f>'Feuille 1'!I33/1000</f>
        <v>59.515000000000001</v>
      </c>
      <c r="J33" s="42">
        <f t="shared" si="1"/>
        <v>0.59873040783887643</v>
      </c>
      <c r="K33" s="34"/>
      <c r="L33" s="43">
        <f t="shared" si="2"/>
        <v>0.38538363121777225</v>
      </c>
      <c r="M33" s="44">
        <f t="shared" si="2"/>
        <v>0.85993151179759852</v>
      </c>
    </row>
    <row r="34" spans="2:13" ht="17.100000000000001" customHeight="1" x14ac:dyDescent="0.3">
      <c r="B34" s="39" t="s">
        <v>57</v>
      </c>
      <c r="C34" s="40">
        <f>'Feuille 1'!C34/1000</f>
        <v>377.596</v>
      </c>
      <c r="D34" s="41">
        <f>'Feuille 1'!D34/1000</f>
        <v>164.08</v>
      </c>
      <c r="E34" s="42">
        <f t="shared" si="0"/>
        <v>0.4345385014671766</v>
      </c>
      <c r="F34" s="32"/>
      <c r="G34" s="39" t="s">
        <v>57</v>
      </c>
      <c r="H34" s="40">
        <f>'Feuille 1'!H34/1000</f>
        <v>180.5</v>
      </c>
      <c r="I34" s="41">
        <f>'Feuille 1'!I34/1000</f>
        <v>148.90799999999999</v>
      </c>
      <c r="J34" s="42">
        <f t="shared" si="1"/>
        <v>0.82497506925207753</v>
      </c>
      <c r="K34" s="34"/>
      <c r="L34" s="43">
        <f t="shared" si="2"/>
        <v>0.47802413161156365</v>
      </c>
      <c r="M34" s="44">
        <f t="shared" si="2"/>
        <v>0.90753291077523146</v>
      </c>
    </row>
    <row r="35" spans="2:13" ht="17.100000000000001" customHeight="1" x14ac:dyDescent="0.3">
      <c r="B35" s="39" t="s">
        <v>58</v>
      </c>
      <c r="C35" s="40">
        <f>'Feuille 1'!C35/1000</f>
        <v>134.58500000000001</v>
      </c>
      <c r="D35" s="41">
        <f>'Feuille 1'!D35/1000</f>
        <v>47.521999999999998</v>
      </c>
      <c r="E35" s="42">
        <f t="shared" si="0"/>
        <v>0.35310027120407173</v>
      </c>
      <c r="F35" s="32"/>
      <c r="G35" s="39" t="s">
        <v>58</v>
      </c>
      <c r="H35" s="40">
        <f>'Feuille 1'!H35/1000</f>
        <v>46.83</v>
      </c>
      <c r="I35" s="41">
        <f>'Feuille 1'!I35/1000</f>
        <v>39.826999999999998</v>
      </c>
      <c r="J35" s="42">
        <f t="shared" si="1"/>
        <v>0.85045910740978004</v>
      </c>
      <c r="K35" s="34"/>
      <c r="L35" s="43">
        <f t="shared" si="2"/>
        <v>0.34795853921313663</v>
      </c>
      <c r="M35" s="44">
        <f t="shared" si="2"/>
        <v>0.83807499684356723</v>
      </c>
    </row>
    <row r="36" spans="2:13" ht="17.100000000000001" customHeight="1" x14ac:dyDescent="0.3">
      <c r="B36" s="39" t="s">
        <v>59</v>
      </c>
      <c r="C36" s="40">
        <f>'Feuille 1'!C36/1000</f>
        <v>182.50899999999999</v>
      </c>
      <c r="D36" s="41">
        <f>'Feuille 1'!D36/1000</f>
        <v>63.204000000000001</v>
      </c>
      <c r="E36" s="42">
        <f t="shared" si="0"/>
        <v>0.34630620955678904</v>
      </c>
      <c r="F36" s="32"/>
      <c r="G36" s="39" t="s">
        <v>59</v>
      </c>
      <c r="H36" s="40">
        <f>'Feuille 1'!H36/1000</f>
        <v>96.388999999999996</v>
      </c>
      <c r="I36" s="41">
        <f>'Feuille 1'!I36/1000</f>
        <v>62.902999999999999</v>
      </c>
      <c r="J36" s="42">
        <f t="shared" si="1"/>
        <v>0.65259521314672841</v>
      </c>
      <c r="K36" s="34"/>
      <c r="L36" s="43">
        <f t="shared" si="2"/>
        <v>0.52813285920146402</v>
      </c>
      <c r="M36" s="44">
        <f t="shared" si="2"/>
        <v>0.99523764318714003</v>
      </c>
    </row>
    <row r="37" spans="2:13" ht="17.100000000000001" customHeight="1" x14ac:dyDescent="0.3">
      <c r="B37" s="39" t="s">
        <v>60</v>
      </c>
      <c r="C37" s="40">
        <f>'Feuille 1'!C37/1000</f>
        <v>34.997</v>
      </c>
      <c r="D37" s="41">
        <f>'Feuille 1'!D37/1000</f>
        <v>9.6059999999999999</v>
      </c>
      <c r="E37" s="42">
        <f t="shared" si="0"/>
        <v>0.27448066977169472</v>
      </c>
      <c r="F37" s="32"/>
      <c r="G37" s="39" t="s">
        <v>60</v>
      </c>
      <c r="H37" s="40">
        <f>'Feuille 1'!H37/1000</f>
        <v>12.364000000000001</v>
      </c>
      <c r="I37" s="41">
        <f>'Feuille 1'!I37/1000</f>
        <v>8.3640000000000008</v>
      </c>
      <c r="J37" s="42">
        <f t="shared" si="1"/>
        <v>0.67648010352636689</v>
      </c>
      <c r="K37" s="34"/>
      <c r="L37" s="43">
        <f t="shared" si="2"/>
        <v>0.35328742463639745</v>
      </c>
      <c r="M37" s="44">
        <f t="shared" si="2"/>
        <v>0.8707058088694567</v>
      </c>
    </row>
    <row r="38" spans="2:13" ht="17.100000000000001" customHeight="1" x14ac:dyDescent="0.3">
      <c r="B38" s="39" t="s">
        <v>61</v>
      </c>
      <c r="C38" s="40">
        <f>'Feuille 1'!C38/1000</f>
        <v>63.088999999999999</v>
      </c>
      <c r="D38" s="41">
        <f>'Feuille 1'!D38/1000</f>
        <v>28.675999999999998</v>
      </c>
      <c r="E38" s="42">
        <f t="shared" si="0"/>
        <v>0.45453248585331829</v>
      </c>
      <c r="F38" s="32"/>
      <c r="G38" s="39" t="s">
        <v>61</v>
      </c>
      <c r="H38" s="40">
        <f>'Feuille 1'!H38/1000</f>
        <v>32.595999999999997</v>
      </c>
      <c r="I38" s="41">
        <f>'Feuille 1'!I38/1000</f>
        <v>24.222999999999999</v>
      </c>
      <c r="J38" s="42">
        <f t="shared" si="1"/>
        <v>0.74312799116456008</v>
      </c>
      <c r="K38" s="34"/>
      <c r="L38" s="43">
        <f t="shared" si="2"/>
        <v>0.51666693084372861</v>
      </c>
      <c r="M38" s="44">
        <f t="shared" si="2"/>
        <v>0.8447133491421398</v>
      </c>
    </row>
    <row r="39" spans="2:13" ht="17.100000000000001" customHeight="1" x14ac:dyDescent="0.3">
      <c r="B39" s="39" t="s">
        <v>62</v>
      </c>
      <c r="C39" s="40">
        <f>'Feuille 1'!C39/1000</f>
        <v>145.86799999999999</v>
      </c>
      <c r="D39" s="41">
        <f>'Feuille 1'!D39/1000</f>
        <v>31.37</v>
      </c>
      <c r="E39" s="42">
        <f t="shared" si="0"/>
        <v>0.21505744920064718</v>
      </c>
      <c r="F39" s="32"/>
      <c r="G39" s="39" t="s">
        <v>62</v>
      </c>
      <c r="H39" s="40">
        <f>'Feuille 1'!H39/1000</f>
        <v>58.171999999999997</v>
      </c>
      <c r="I39" s="41">
        <f>'Feuille 1'!I39/1000</f>
        <v>30.6</v>
      </c>
      <c r="J39" s="42">
        <f t="shared" si="1"/>
        <v>0.52602626693254495</v>
      </c>
      <c r="K39" s="34"/>
      <c r="L39" s="43">
        <f t="shared" si="2"/>
        <v>0.39879891408670853</v>
      </c>
      <c r="M39" s="44">
        <f t="shared" si="2"/>
        <v>0.97545425565827226</v>
      </c>
    </row>
    <row r="40" spans="2:13" ht="17.100000000000001" customHeight="1" x14ac:dyDescent="0.3">
      <c r="B40" s="53" t="s">
        <v>63</v>
      </c>
      <c r="C40" s="54">
        <f>'Feuille 1'!C40/1000</f>
        <v>324.25200000000001</v>
      </c>
      <c r="D40" s="55">
        <f>'Feuille 1'!D40/1000</f>
        <v>27.896000000000001</v>
      </c>
      <c r="E40" s="56">
        <f t="shared" si="0"/>
        <v>8.6031851769611284E-2</v>
      </c>
      <c r="F40" s="57"/>
      <c r="G40" s="53" t="s">
        <v>63</v>
      </c>
      <c r="H40" s="54">
        <f>'Feuille 1'!H40/1000</f>
        <v>118.828</v>
      </c>
      <c r="I40" s="55">
        <f>'Feuille 1'!I40/1000</f>
        <v>24.45</v>
      </c>
      <c r="J40" s="56">
        <f t="shared" si="1"/>
        <v>0.20575958528292992</v>
      </c>
      <c r="K40" s="58"/>
      <c r="L40" s="59">
        <f t="shared" si="2"/>
        <v>0.3664680557097566</v>
      </c>
      <c r="M40" s="60">
        <f t="shared" si="2"/>
        <v>0.87646974476627471</v>
      </c>
    </row>
    <row r="41" spans="2:13" ht="17.25" customHeight="1" x14ac:dyDescent="0.25">
      <c r="B41" s="26" t="s">
        <v>83</v>
      </c>
    </row>
    <row r="42" spans="2:13" ht="15" x14ac:dyDescent="0.25">
      <c r="B42" s="1"/>
    </row>
    <row r="43" spans="2:13" ht="15" x14ac:dyDescent="0.25">
      <c r="B43" s="1" t="s">
        <v>71</v>
      </c>
      <c r="C43" s="3" t="s">
        <v>73</v>
      </c>
    </row>
  </sheetData>
  <mergeCells count="6">
    <mergeCell ref="B11:B12"/>
    <mergeCell ref="C11:C12"/>
    <mergeCell ref="E11:E12"/>
    <mergeCell ref="H11:H12"/>
    <mergeCell ref="J11:J12"/>
    <mergeCell ref="G11:G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1244-9D84-4DA6-8A54-A40DB9C5DDC8}">
  <dimension ref="B1:M37"/>
  <sheetViews>
    <sheetView workbookViewId="0">
      <pane ySplit="1" topLeftCell="A6" activePane="bottomLeft" state="frozen"/>
      <selection pane="bottomLeft" activeCell="J37" sqref="J37"/>
    </sheetView>
  </sheetViews>
  <sheetFormatPr baseColWidth="10" defaultColWidth="9.140625" defaultRowHeight="11.45" customHeight="1" x14ac:dyDescent="0.25"/>
  <cols>
    <col min="1" max="1" width="9.140625" style="187"/>
    <col min="2" max="2" width="15.7109375" style="187" customWidth="1"/>
    <col min="3" max="5" width="16.7109375" style="187" customWidth="1"/>
    <col min="6" max="6" width="9.140625" style="187"/>
    <col min="7" max="7" width="15.7109375" style="187" customWidth="1"/>
    <col min="8" max="10" width="16.7109375" style="187" customWidth="1"/>
    <col min="11" max="11" width="9.140625" style="187"/>
    <col min="12" max="13" width="16.7109375" style="187" customWidth="1"/>
    <col min="14" max="16384" width="9.140625" style="187"/>
  </cols>
  <sheetData>
    <row r="1" spans="2:13" ht="15" x14ac:dyDescent="0.25"/>
    <row r="2" spans="2:13" ht="15" x14ac:dyDescent="0.25">
      <c r="B2" s="3" t="s">
        <v>68</v>
      </c>
      <c r="C2" s="1" t="s">
        <v>0</v>
      </c>
      <c r="G2" s="3" t="s">
        <v>68</v>
      </c>
      <c r="H2" s="1" t="s">
        <v>0</v>
      </c>
    </row>
    <row r="3" spans="2:13" ht="15" x14ac:dyDescent="0.25">
      <c r="B3" s="3" t="s">
        <v>69</v>
      </c>
      <c r="C3" s="3" t="s">
        <v>6</v>
      </c>
      <c r="G3" s="3" t="s">
        <v>69</v>
      </c>
      <c r="H3" s="3" t="s">
        <v>6</v>
      </c>
    </row>
    <row r="5" spans="2:13" ht="15" x14ac:dyDescent="0.25">
      <c r="B5" s="1" t="s">
        <v>12</v>
      </c>
      <c r="D5" s="3" t="s">
        <v>18</v>
      </c>
      <c r="G5" s="1" t="s">
        <v>12</v>
      </c>
      <c r="I5" s="3" t="s">
        <v>18</v>
      </c>
    </row>
    <row r="6" spans="2:13" ht="15" x14ac:dyDescent="0.25">
      <c r="B6" s="1" t="s">
        <v>13</v>
      </c>
      <c r="D6" s="3" t="s">
        <v>19</v>
      </c>
      <c r="G6" s="1" t="s">
        <v>13</v>
      </c>
      <c r="I6" s="3" t="s">
        <v>19</v>
      </c>
    </row>
    <row r="7" spans="2:13" ht="15" x14ac:dyDescent="0.25">
      <c r="B7" s="1" t="s">
        <v>14</v>
      </c>
      <c r="D7" s="3" t="s">
        <v>20</v>
      </c>
      <c r="G7" s="1" t="s">
        <v>14</v>
      </c>
      <c r="I7" s="3" t="s">
        <v>20</v>
      </c>
    </row>
    <row r="8" spans="2:13" ht="15" x14ac:dyDescent="0.25">
      <c r="B8" s="1" t="s">
        <v>15</v>
      </c>
      <c r="D8" s="3" t="s">
        <v>21</v>
      </c>
      <c r="G8" s="1" t="s">
        <v>15</v>
      </c>
      <c r="I8" s="3" t="s">
        <v>25</v>
      </c>
    </row>
    <row r="9" spans="2:13" ht="15" x14ac:dyDescent="0.25">
      <c r="B9" s="1" t="s">
        <v>16</v>
      </c>
      <c r="D9" s="3" t="s">
        <v>22</v>
      </c>
      <c r="G9" s="1" t="s">
        <v>16</v>
      </c>
      <c r="I9" s="3" t="s">
        <v>22</v>
      </c>
    </row>
    <row r="11" spans="2:13" ht="17.100000000000001" customHeight="1" x14ac:dyDescent="0.3">
      <c r="B11" s="204" t="s">
        <v>81</v>
      </c>
      <c r="C11" s="204" t="s">
        <v>78</v>
      </c>
      <c r="D11" s="205" t="s">
        <v>33</v>
      </c>
      <c r="E11" s="206" t="s">
        <v>77</v>
      </c>
      <c r="F11" s="207"/>
      <c r="G11" s="204" t="s">
        <v>82</v>
      </c>
      <c r="H11" s="204" t="s">
        <v>78</v>
      </c>
      <c r="I11" s="205" t="s">
        <v>33</v>
      </c>
      <c r="J11" s="206" t="s">
        <v>77</v>
      </c>
      <c r="K11" s="207"/>
      <c r="L11" s="208" t="s">
        <v>84</v>
      </c>
      <c r="M11" s="209"/>
    </row>
    <row r="12" spans="2:13" ht="38.25" customHeight="1" x14ac:dyDescent="0.3">
      <c r="B12" s="210"/>
      <c r="C12" s="211"/>
      <c r="D12" s="212"/>
      <c r="E12" s="213"/>
      <c r="F12" s="207"/>
      <c r="G12" s="210"/>
      <c r="H12" s="211"/>
      <c r="I12" s="212"/>
      <c r="J12" s="213"/>
      <c r="K12" s="207"/>
      <c r="L12" s="214" t="s">
        <v>79</v>
      </c>
      <c r="M12" s="215" t="s">
        <v>80</v>
      </c>
    </row>
    <row r="13" spans="2:13" ht="17.100000000000001" customHeight="1" x14ac:dyDescent="0.3">
      <c r="B13" s="216" t="s">
        <v>75</v>
      </c>
      <c r="C13" s="217">
        <f>'Feuille 1'!C13/1000</f>
        <v>9366.3919999999998</v>
      </c>
      <c r="D13" s="218">
        <f>'Feuille 1'!D13/1000</f>
        <v>2937.549</v>
      </c>
      <c r="E13" s="219">
        <f>D13/C13</f>
        <v>0.31362652769604349</v>
      </c>
      <c r="F13" s="220"/>
      <c r="G13" s="216" t="s">
        <v>75</v>
      </c>
      <c r="H13" s="217">
        <f>'Feuille 1'!H13/1000</f>
        <v>3897.1489999999999</v>
      </c>
      <c r="I13" s="218">
        <f>'Feuille 1'!I13/1000</f>
        <v>2469.5529999999999</v>
      </c>
      <c r="J13" s="219">
        <f>I13/H13</f>
        <v>0.63368195570659469</v>
      </c>
      <c r="K13" s="221"/>
      <c r="L13" s="222">
        <f>H13/C13</f>
        <v>0.41607793054145076</v>
      </c>
      <c r="M13" s="223">
        <f>I13/D13</f>
        <v>0.8406848702779085</v>
      </c>
    </row>
    <row r="14" spans="2:13" ht="17.100000000000001" customHeight="1" x14ac:dyDescent="0.3">
      <c r="B14" s="224" t="s">
        <v>76</v>
      </c>
      <c r="C14" s="217">
        <f>'Feuille 1'!C14/1000</f>
        <v>7989.7139999999999</v>
      </c>
      <c r="D14" s="218">
        <f>'Feuille 1'!D14/1000</f>
        <v>2558.0300000000002</v>
      </c>
      <c r="E14" s="219">
        <f t="shared" ref="E14:E34" si="0">D14/C14</f>
        <v>0.32016540266647847</v>
      </c>
      <c r="F14" s="220"/>
      <c r="G14" s="224" t="s">
        <v>76</v>
      </c>
      <c r="H14" s="217">
        <f>'Feuille 1'!H14/1000</f>
        <v>3282.7179999999998</v>
      </c>
      <c r="I14" s="218">
        <f>'Feuille 1'!I14/1000</f>
        <v>2121.3879999999999</v>
      </c>
      <c r="J14" s="219">
        <f t="shared" ref="J14:J34" si="1">I14/H14</f>
        <v>0.64622913086046385</v>
      </c>
      <c r="K14" s="221"/>
      <c r="L14" s="225">
        <f t="shared" ref="L14:M34" si="2">H14/C14</f>
        <v>0.41086802356129393</v>
      </c>
      <c r="M14" s="226">
        <f t="shared" si="2"/>
        <v>0.82930536389330844</v>
      </c>
    </row>
    <row r="15" spans="2:13" ht="17.100000000000001" customHeight="1" x14ac:dyDescent="0.3">
      <c r="B15" s="128" t="s">
        <v>37</v>
      </c>
      <c r="C15" s="227">
        <f>'Feuille 1'!C15/1000</f>
        <v>329.81799999999998</v>
      </c>
      <c r="D15" s="228">
        <f>'Feuille 1'!D15/1000</f>
        <v>84.093000000000004</v>
      </c>
      <c r="E15" s="229">
        <f t="shared" si="0"/>
        <v>0.25496789138252007</v>
      </c>
      <c r="F15" s="220"/>
      <c r="G15" s="128" t="s">
        <v>37</v>
      </c>
      <c r="H15" s="227">
        <f>'Feuille 1'!H15/1000</f>
        <v>139.94800000000001</v>
      </c>
      <c r="I15" s="228">
        <f>'Feuille 1'!I15/1000</f>
        <v>77.241</v>
      </c>
      <c r="J15" s="229">
        <f t="shared" si="1"/>
        <v>0.55192642981678908</v>
      </c>
      <c r="K15" s="221"/>
      <c r="L15" s="151">
        <f t="shared" si="2"/>
        <v>0.42431886676894537</v>
      </c>
      <c r="M15" s="177">
        <f t="shared" si="2"/>
        <v>0.91851878277621202</v>
      </c>
    </row>
    <row r="16" spans="2:13" ht="17.100000000000001" customHeight="1" x14ac:dyDescent="0.3">
      <c r="B16" s="128" t="s">
        <v>39</v>
      </c>
      <c r="C16" s="227">
        <f>'Feuille 1'!C16/1000</f>
        <v>175.995</v>
      </c>
      <c r="D16" s="228">
        <f>'Feuille 1'!D16/1000</f>
        <v>60.249000000000002</v>
      </c>
      <c r="E16" s="229">
        <f t="shared" si="0"/>
        <v>0.3423335890224154</v>
      </c>
      <c r="F16" s="220"/>
      <c r="G16" s="128" t="s">
        <v>39</v>
      </c>
      <c r="H16" s="227">
        <f>'Feuille 1'!H16/1000</f>
        <v>81.694999999999993</v>
      </c>
      <c r="I16" s="228">
        <f>'Feuille 1'!I16/1000</f>
        <v>56.347999999999999</v>
      </c>
      <c r="J16" s="229">
        <f t="shared" si="1"/>
        <v>0.68973621396658302</v>
      </c>
      <c r="K16" s="221"/>
      <c r="L16" s="151">
        <f t="shared" si="2"/>
        <v>0.46418932356032838</v>
      </c>
      <c r="M16" s="177">
        <f t="shared" si="2"/>
        <v>0.93525203737821372</v>
      </c>
    </row>
    <row r="17" spans="2:13" ht="17.100000000000001" customHeight="1" x14ac:dyDescent="0.3">
      <c r="B17" s="128" t="s">
        <v>40</v>
      </c>
      <c r="C17" s="227">
        <f>'Feuille 1'!C17/1000</f>
        <v>214.53700000000001</v>
      </c>
      <c r="D17" s="228">
        <f>'Feuille 1'!D17/1000</f>
        <v>31.757999999999999</v>
      </c>
      <c r="E17" s="229">
        <f t="shared" si="0"/>
        <v>0.14803040967292355</v>
      </c>
      <c r="F17" s="220"/>
      <c r="G17" s="128" t="s">
        <v>40</v>
      </c>
      <c r="H17" s="227">
        <f>'Feuille 1'!H17/1000</f>
        <v>92.203000000000003</v>
      </c>
      <c r="I17" s="228">
        <f>'Feuille 1'!I17/1000</f>
        <v>24.588999999999999</v>
      </c>
      <c r="J17" s="229">
        <f t="shared" si="1"/>
        <v>0.26668329663893797</v>
      </c>
      <c r="K17" s="221"/>
      <c r="L17" s="151">
        <f t="shared" si="2"/>
        <v>0.42977668187771806</v>
      </c>
      <c r="M17" s="177">
        <f t="shared" si="2"/>
        <v>0.77426160337552741</v>
      </c>
    </row>
    <row r="18" spans="2:13" ht="17.100000000000001" customHeight="1" x14ac:dyDescent="0.3">
      <c r="B18" s="128" t="s">
        <v>41</v>
      </c>
      <c r="C18" s="227">
        <f>'Feuille 1'!C18/1000</f>
        <v>2461.1979999999999</v>
      </c>
      <c r="D18" s="228">
        <f>'Feuille 1'!D18/1000</f>
        <v>701.13800000000003</v>
      </c>
      <c r="E18" s="229">
        <f t="shared" si="0"/>
        <v>0.28487671451057578</v>
      </c>
      <c r="F18" s="220"/>
      <c r="G18" s="128" t="s">
        <v>41</v>
      </c>
      <c r="H18" s="227">
        <f>'Feuille 1'!H18/1000</f>
        <v>964.38</v>
      </c>
      <c r="I18" s="228">
        <f>'Feuille 1'!I18/1000</f>
        <v>490.26100000000002</v>
      </c>
      <c r="J18" s="229">
        <f t="shared" si="1"/>
        <v>0.50836910761318155</v>
      </c>
      <c r="K18" s="221"/>
      <c r="L18" s="151">
        <f t="shared" si="2"/>
        <v>0.39183357048071715</v>
      </c>
      <c r="M18" s="177">
        <f t="shared" si="2"/>
        <v>0.69923609902758088</v>
      </c>
    </row>
    <row r="19" spans="2:13" ht="17.100000000000001" customHeight="1" x14ac:dyDescent="0.3">
      <c r="B19" s="128" t="s">
        <v>43</v>
      </c>
      <c r="C19" s="227">
        <f>'Feuille 1'!C20/1000</f>
        <v>376.70800000000003</v>
      </c>
      <c r="D19" s="228">
        <f>'Feuille 1'!D20/1000</f>
        <v>43.52</v>
      </c>
      <c r="E19" s="229">
        <f t="shared" si="0"/>
        <v>0.11552714569374688</v>
      </c>
      <c r="F19" s="220"/>
      <c r="G19" s="128" t="s">
        <v>43</v>
      </c>
      <c r="H19" s="227">
        <f>'Feuille 1'!H20/1000</f>
        <v>278.80700000000002</v>
      </c>
      <c r="I19" s="228">
        <f>'Feuille 1'!I20/1000</f>
        <v>40.408000000000001</v>
      </c>
      <c r="J19" s="229">
        <f t="shared" si="1"/>
        <v>0.14493179869945877</v>
      </c>
      <c r="K19" s="221"/>
      <c r="L19" s="151">
        <f t="shared" si="2"/>
        <v>0.74011435913227219</v>
      </c>
      <c r="M19" s="177">
        <f t="shared" si="2"/>
        <v>0.92849264705882351</v>
      </c>
    </row>
    <row r="20" spans="2:13" ht="17.100000000000001" customHeight="1" x14ac:dyDescent="0.3">
      <c r="B20" s="128" t="s">
        <v>44</v>
      </c>
      <c r="C20" s="227">
        <f>'Feuille 1'!C21/1000</f>
        <v>73.06</v>
      </c>
      <c r="D20" s="228">
        <f>'Feuille 1'!D21/1000</f>
        <v>78.399000000000001</v>
      </c>
      <c r="E20" s="229">
        <f t="shared" si="0"/>
        <v>1.073076923076923</v>
      </c>
      <c r="F20" s="220"/>
      <c r="G20" s="128" t="s">
        <v>44</v>
      </c>
      <c r="H20" s="227">
        <f>'Feuille 1'!H21/1000</f>
        <v>30.576000000000001</v>
      </c>
      <c r="I20" s="228">
        <f>'Feuille 1'!I21/1000</f>
        <v>68.733999999999995</v>
      </c>
      <c r="J20" s="229">
        <f t="shared" si="1"/>
        <v>2.2479722658294086</v>
      </c>
      <c r="K20" s="221"/>
      <c r="L20" s="151">
        <f t="shared" si="2"/>
        <v>0.41850533807829182</v>
      </c>
      <c r="M20" s="177">
        <f t="shared" si="2"/>
        <v>0.87672036633120309</v>
      </c>
    </row>
    <row r="21" spans="2:13" ht="17.100000000000001" customHeight="1" x14ac:dyDescent="0.3">
      <c r="B21" s="128" t="s">
        <v>45</v>
      </c>
      <c r="C21" s="227">
        <f>'Feuille 1'!C22/1000</f>
        <v>787.44399999999996</v>
      </c>
      <c r="D21" s="228">
        <f>'Feuille 1'!D22/1000</f>
        <v>296.096</v>
      </c>
      <c r="E21" s="229">
        <f t="shared" si="0"/>
        <v>0.37602165995296177</v>
      </c>
      <c r="F21" s="220"/>
      <c r="G21" s="128" t="s">
        <v>45</v>
      </c>
      <c r="H21" s="227">
        <f>'Feuille 1'!H22/1000</f>
        <v>312.50599999999997</v>
      </c>
      <c r="I21" s="228">
        <f>'Feuille 1'!I22/1000</f>
        <v>241.3</v>
      </c>
      <c r="J21" s="229">
        <f t="shared" si="1"/>
        <v>0.77214517481264366</v>
      </c>
      <c r="K21" s="221"/>
      <c r="L21" s="151">
        <f t="shared" si="2"/>
        <v>0.39686123711654414</v>
      </c>
      <c r="M21" s="177">
        <f t="shared" si="2"/>
        <v>0.81493839835728954</v>
      </c>
    </row>
    <row r="22" spans="2:13" ht="17.100000000000001" customHeight="1" x14ac:dyDescent="0.3">
      <c r="B22" s="230" t="s">
        <v>46</v>
      </c>
      <c r="C22" s="231">
        <f>'Feuille 1'!C23/1000</f>
        <v>1476.5650000000001</v>
      </c>
      <c r="D22" s="232">
        <f>'Feuille 1'!D23/1000</f>
        <v>454.88</v>
      </c>
      <c r="E22" s="233">
        <f t="shared" si="0"/>
        <v>0.30806635671304683</v>
      </c>
      <c r="F22" s="234"/>
      <c r="G22" s="230" t="s">
        <v>46</v>
      </c>
      <c r="H22" s="231">
        <f>'Feuille 1'!H23/1000</f>
        <v>483.53500000000003</v>
      </c>
      <c r="I22" s="232">
        <f>'Feuille 1'!I23/1000</f>
        <v>399.36099999999999</v>
      </c>
      <c r="J22" s="233">
        <f t="shared" si="1"/>
        <v>0.82591953012708486</v>
      </c>
      <c r="K22" s="235"/>
      <c r="L22" s="236">
        <f t="shared" si="2"/>
        <v>0.32747288470199415</v>
      </c>
      <c r="M22" s="237">
        <f t="shared" si="2"/>
        <v>0.87794803024973622</v>
      </c>
    </row>
    <row r="23" spans="2:13" ht="17.100000000000001" customHeight="1" x14ac:dyDescent="0.3">
      <c r="B23" s="128" t="s">
        <v>47</v>
      </c>
      <c r="C23" s="227">
        <f>'Feuille 1'!C24/1000</f>
        <v>36.655000000000001</v>
      </c>
      <c r="D23" s="228">
        <f>'Feuille 1'!D24/1000</f>
        <v>13.541</v>
      </c>
      <c r="E23" s="229">
        <f t="shared" si="0"/>
        <v>0.36941754194516435</v>
      </c>
      <c r="F23" s="220"/>
      <c r="G23" s="128" t="s">
        <v>47</v>
      </c>
      <c r="H23" s="227">
        <f>'Feuille 1'!H24/1000</f>
        <v>14.074999999999999</v>
      </c>
      <c r="I23" s="228">
        <f>'Feuille 1'!I24/1000</f>
        <v>10.734</v>
      </c>
      <c r="J23" s="229">
        <f t="shared" si="1"/>
        <v>0.76262877442273536</v>
      </c>
      <c r="K23" s="221"/>
      <c r="L23" s="151">
        <f t="shared" si="2"/>
        <v>0.38398581366798523</v>
      </c>
      <c r="M23" s="177">
        <f t="shared" si="2"/>
        <v>0.79270364079462374</v>
      </c>
    </row>
    <row r="24" spans="2:13" ht="17.100000000000001" customHeight="1" x14ac:dyDescent="0.3">
      <c r="B24" s="128" t="s">
        <v>48</v>
      </c>
      <c r="C24" s="227">
        <f>'Feuille 1'!C25/1000</f>
        <v>1041.67</v>
      </c>
      <c r="D24" s="228">
        <f>'Feuille 1'!D25/1000</f>
        <v>513.66899999999998</v>
      </c>
      <c r="E24" s="229">
        <f t="shared" si="0"/>
        <v>0.49312066201388149</v>
      </c>
      <c r="F24" s="220"/>
      <c r="G24" s="128" t="s">
        <v>48</v>
      </c>
      <c r="H24" s="227">
        <f>'Feuille 1'!H25/1000</f>
        <v>479.87700000000001</v>
      </c>
      <c r="I24" s="228">
        <f>'Feuille 1'!I25/1000</f>
        <v>462.29</v>
      </c>
      <c r="J24" s="229">
        <f t="shared" si="1"/>
        <v>0.96335102536691697</v>
      </c>
      <c r="K24" s="221"/>
      <c r="L24" s="151">
        <f t="shared" si="2"/>
        <v>0.46068044582257334</v>
      </c>
      <c r="M24" s="177">
        <f t="shared" si="2"/>
        <v>0.89997644397462184</v>
      </c>
    </row>
    <row r="25" spans="2:13" ht="17.100000000000001" customHeight="1" x14ac:dyDescent="0.3">
      <c r="B25" s="128" t="s">
        <v>53</v>
      </c>
      <c r="C25" s="227">
        <f>'Feuille 1'!C30/1000</f>
        <v>101.789</v>
      </c>
      <c r="D25" s="228">
        <f>'Feuille 1'!D30/1000</f>
        <v>32.332000000000001</v>
      </c>
      <c r="E25" s="229">
        <f t="shared" si="0"/>
        <v>0.3176374657379481</v>
      </c>
      <c r="F25" s="220"/>
      <c r="G25" s="128" t="s">
        <v>53</v>
      </c>
      <c r="H25" s="227">
        <f>'Feuille 1'!H30/1000</f>
        <v>44.816000000000003</v>
      </c>
      <c r="I25" s="228">
        <f>'Feuille 1'!I30/1000</f>
        <v>30.966999999999999</v>
      </c>
      <c r="J25" s="229">
        <f t="shared" si="1"/>
        <v>0.69098089967868614</v>
      </c>
      <c r="K25" s="221"/>
      <c r="L25" s="151">
        <f t="shared" si="2"/>
        <v>0.44028333120474711</v>
      </c>
      <c r="M25" s="177">
        <f t="shared" si="2"/>
        <v>0.95778176419646166</v>
      </c>
    </row>
    <row r="26" spans="2:13" ht="17.100000000000001" customHeight="1" x14ac:dyDescent="0.3">
      <c r="B26" s="128" t="s">
        <v>55</v>
      </c>
      <c r="C26" s="227">
        <f>'Feuille 1'!C32/1000</f>
        <v>615.04399999999998</v>
      </c>
      <c r="D26" s="228">
        <f>'Feuille 1'!D32/1000</f>
        <v>157.005</v>
      </c>
      <c r="E26" s="229">
        <f t="shared" si="0"/>
        <v>0.25527441939113299</v>
      </c>
      <c r="F26" s="220"/>
      <c r="G26" s="128" t="s">
        <v>55</v>
      </c>
      <c r="H26" s="227">
        <f>'Feuille 1'!H32/1000</f>
        <v>262.786</v>
      </c>
      <c r="I26" s="228">
        <f>'Feuille 1'!I32/1000</f>
        <v>141.19300000000001</v>
      </c>
      <c r="J26" s="229">
        <f t="shared" si="1"/>
        <v>0.53729270204653223</v>
      </c>
      <c r="K26" s="221"/>
      <c r="L26" s="151">
        <f t="shared" si="2"/>
        <v>0.42726374048035587</v>
      </c>
      <c r="M26" s="177">
        <f t="shared" si="2"/>
        <v>0.89928983153402764</v>
      </c>
    </row>
    <row r="27" spans="2:13" ht="17.100000000000001" customHeight="1" x14ac:dyDescent="0.3">
      <c r="B27" s="128" t="s">
        <v>56</v>
      </c>
      <c r="C27" s="227">
        <f>'Feuille 1'!C33/1000</f>
        <v>257.93</v>
      </c>
      <c r="D27" s="228">
        <f>'Feuille 1'!D33/1000</f>
        <v>69.209000000000003</v>
      </c>
      <c r="E27" s="229">
        <f t="shared" si="0"/>
        <v>0.26832473927034467</v>
      </c>
      <c r="F27" s="220"/>
      <c r="G27" s="128" t="s">
        <v>56</v>
      </c>
      <c r="H27" s="227">
        <f>'Feuille 1'!H33/1000</f>
        <v>99.402000000000001</v>
      </c>
      <c r="I27" s="228">
        <f>'Feuille 1'!I33/1000</f>
        <v>59.515000000000001</v>
      </c>
      <c r="J27" s="229">
        <f t="shared" si="1"/>
        <v>0.59873040783887643</v>
      </c>
      <c r="K27" s="221"/>
      <c r="L27" s="151">
        <f t="shared" si="2"/>
        <v>0.38538363121777225</v>
      </c>
      <c r="M27" s="177">
        <f t="shared" si="2"/>
        <v>0.85993151179759852</v>
      </c>
    </row>
    <row r="28" spans="2:13" ht="17.100000000000001" customHeight="1" x14ac:dyDescent="0.3">
      <c r="B28" s="128" t="s">
        <v>57</v>
      </c>
      <c r="C28" s="227">
        <f>'Feuille 1'!C34/1000</f>
        <v>377.596</v>
      </c>
      <c r="D28" s="228">
        <f>'Feuille 1'!D34/1000</f>
        <v>164.08</v>
      </c>
      <c r="E28" s="229">
        <f t="shared" si="0"/>
        <v>0.4345385014671766</v>
      </c>
      <c r="F28" s="220"/>
      <c r="G28" s="128" t="s">
        <v>57</v>
      </c>
      <c r="H28" s="227">
        <f>'Feuille 1'!H34/1000</f>
        <v>180.5</v>
      </c>
      <c r="I28" s="228">
        <f>'Feuille 1'!I34/1000</f>
        <v>148.90799999999999</v>
      </c>
      <c r="J28" s="229">
        <f t="shared" si="1"/>
        <v>0.82497506925207753</v>
      </c>
      <c r="K28" s="221"/>
      <c r="L28" s="151">
        <f t="shared" si="2"/>
        <v>0.47802413161156365</v>
      </c>
      <c r="M28" s="177">
        <f t="shared" si="2"/>
        <v>0.90753291077523146</v>
      </c>
    </row>
    <row r="29" spans="2:13" ht="17.100000000000001" customHeight="1" x14ac:dyDescent="0.3">
      <c r="B29" s="128" t="s">
        <v>58</v>
      </c>
      <c r="C29" s="227">
        <f>'Feuille 1'!C35/1000</f>
        <v>134.58500000000001</v>
      </c>
      <c r="D29" s="228">
        <f>'Feuille 1'!D35/1000</f>
        <v>47.521999999999998</v>
      </c>
      <c r="E29" s="229">
        <f t="shared" si="0"/>
        <v>0.35310027120407173</v>
      </c>
      <c r="F29" s="220"/>
      <c r="G29" s="128" t="s">
        <v>58</v>
      </c>
      <c r="H29" s="227">
        <f>'Feuille 1'!H35/1000</f>
        <v>46.83</v>
      </c>
      <c r="I29" s="228">
        <f>'Feuille 1'!I35/1000</f>
        <v>39.826999999999998</v>
      </c>
      <c r="J29" s="229">
        <f t="shared" si="1"/>
        <v>0.85045910740978004</v>
      </c>
      <c r="K29" s="221"/>
      <c r="L29" s="151">
        <f t="shared" si="2"/>
        <v>0.34795853921313663</v>
      </c>
      <c r="M29" s="177">
        <f t="shared" si="2"/>
        <v>0.83807499684356723</v>
      </c>
    </row>
    <row r="30" spans="2:13" ht="17.100000000000001" customHeight="1" x14ac:dyDescent="0.3">
      <c r="B30" s="128" t="s">
        <v>59</v>
      </c>
      <c r="C30" s="227">
        <f>'Feuille 1'!C36/1000</f>
        <v>182.50899999999999</v>
      </c>
      <c r="D30" s="228">
        <f>'Feuille 1'!D36/1000</f>
        <v>63.204000000000001</v>
      </c>
      <c r="E30" s="229">
        <f t="shared" si="0"/>
        <v>0.34630620955678904</v>
      </c>
      <c r="F30" s="220"/>
      <c r="G30" s="128" t="s">
        <v>59</v>
      </c>
      <c r="H30" s="227">
        <f>'Feuille 1'!H36/1000</f>
        <v>96.388999999999996</v>
      </c>
      <c r="I30" s="228">
        <f>'Feuille 1'!I36/1000</f>
        <v>62.902999999999999</v>
      </c>
      <c r="J30" s="229">
        <f t="shared" si="1"/>
        <v>0.65259521314672841</v>
      </c>
      <c r="K30" s="221"/>
      <c r="L30" s="151">
        <f t="shared" si="2"/>
        <v>0.52813285920146402</v>
      </c>
      <c r="M30" s="177">
        <f t="shared" si="2"/>
        <v>0.99523764318714003</v>
      </c>
    </row>
    <row r="31" spans="2:13" ht="17.100000000000001" customHeight="1" x14ac:dyDescent="0.3">
      <c r="B31" s="128" t="s">
        <v>60</v>
      </c>
      <c r="C31" s="227">
        <f>'Feuille 1'!C37/1000</f>
        <v>34.997</v>
      </c>
      <c r="D31" s="228">
        <f>'Feuille 1'!D37/1000</f>
        <v>9.6059999999999999</v>
      </c>
      <c r="E31" s="229">
        <f t="shared" si="0"/>
        <v>0.27448066977169472</v>
      </c>
      <c r="F31" s="220"/>
      <c r="G31" s="128" t="s">
        <v>60</v>
      </c>
      <c r="H31" s="227">
        <f>'Feuille 1'!H37/1000</f>
        <v>12.364000000000001</v>
      </c>
      <c r="I31" s="228">
        <f>'Feuille 1'!I37/1000</f>
        <v>8.3640000000000008</v>
      </c>
      <c r="J31" s="229">
        <f t="shared" si="1"/>
        <v>0.67648010352636689</v>
      </c>
      <c r="K31" s="221"/>
      <c r="L31" s="151">
        <f t="shared" si="2"/>
        <v>0.35328742463639745</v>
      </c>
      <c r="M31" s="177">
        <f t="shared" si="2"/>
        <v>0.8707058088694567</v>
      </c>
    </row>
    <row r="32" spans="2:13" ht="17.100000000000001" customHeight="1" x14ac:dyDescent="0.3">
      <c r="B32" s="128" t="s">
        <v>61</v>
      </c>
      <c r="C32" s="227">
        <f>'Feuille 1'!C38/1000</f>
        <v>63.088999999999999</v>
      </c>
      <c r="D32" s="228">
        <f>'Feuille 1'!D38/1000</f>
        <v>28.675999999999998</v>
      </c>
      <c r="E32" s="229">
        <f t="shared" si="0"/>
        <v>0.45453248585331829</v>
      </c>
      <c r="F32" s="220"/>
      <c r="G32" s="128" t="s">
        <v>61</v>
      </c>
      <c r="H32" s="227">
        <f>'Feuille 1'!H38/1000</f>
        <v>32.595999999999997</v>
      </c>
      <c r="I32" s="228">
        <f>'Feuille 1'!I38/1000</f>
        <v>24.222999999999999</v>
      </c>
      <c r="J32" s="229">
        <f t="shared" si="1"/>
        <v>0.74312799116456008</v>
      </c>
      <c r="K32" s="221"/>
      <c r="L32" s="151">
        <f t="shared" si="2"/>
        <v>0.51666693084372861</v>
      </c>
      <c r="M32" s="177">
        <f t="shared" si="2"/>
        <v>0.8447133491421398</v>
      </c>
    </row>
    <row r="33" spans="2:13" ht="17.100000000000001" customHeight="1" x14ac:dyDescent="0.3">
      <c r="B33" s="128" t="s">
        <v>62</v>
      </c>
      <c r="C33" s="227">
        <f>'Feuille 1'!C39/1000</f>
        <v>145.86799999999999</v>
      </c>
      <c r="D33" s="228">
        <f>'Feuille 1'!D39/1000</f>
        <v>31.37</v>
      </c>
      <c r="E33" s="229">
        <f t="shared" si="0"/>
        <v>0.21505744920064718</v>
      </c>
      <c r="F33" s="220"/>
      <c r="G33" s="128" t="s">
        <v>62</v>
      </c>
      <c r="H33" s="227">
        <f>'Feuille 1'!H39/1000</f>
        <v>58.171999999999997</v>
      </c>
      <c r="I33" s="228">
        <f>'Feuille 1'!I39/1000</f>
        <v>30.6</v>
      </c>
      <c r="J33" s="229">
        <f t="shared" si="1"/>
        <v>0.52602626693254495</v>
      </c>
      <c r="K33" s="221"/>
      <c r="L33" s="151">
        <f t="shared" si="2"/>
        <v>0.39879891408670853</v>
      </c>
      <c r="M33" s="177">
        <f t="shared" si="2"/>
        <v>0.97545425565827226</v>
      </c>
    </row>
    <row r="34" spans="2:13" ht="17.100000000000001" customHeight="1" x14ac:dyDescent="0.3">
      <c r="B34" s="238" t="s">
        <v>63</v>
      </c>
      <c r="C34" s="239">
        <f>'Feuille 1'!C40/1000</f>
        <v>324.25200000000001</v>
      </c>
      <c r="D34" s="240">
        <f>'Feuille 1'!D40/1000</f>
        <v>27.896000000000001</v>
      </c>
      <c r="E34" s="241">
        <f t="shared" si="0"/>
        <v>8.6031851769611284E-2</v>
      </c>
      <c r="F34" s="242"/>
      <c r="G34" s="238" t="s">
        <v>63</v>
      </c>
      <c r="H34" s="239">
        <f>'Feuille 1'!H40/1000</f>
        <v>118.828</v>
      </c>
      <c r="I34" s="240">
        <f>'Feuille 1'!I40/1000</f>
        <v>24.45</v>
      </c>
      <c r="J34" s="241">
        <f t="shared" si="1"/>
        <v>0.20575958528292992</v>
      </c>
      <c r="K34" s="243"/>
      <c r="L34" s="244">
        <f t="shared" si="2"/>
        <v>0.3664680557097566</v>
      </c>
      <c r="M34" s="245">
        <f t="shared" si="2"/>
        <v>0.87646974476627471</v>
      </c>
    </row>
    <row r="35" spans="2:13" ht="17.25" customHeight="1" x14ac:dyDescent="0.25">
      <c r="B35" s="26" t="s">
        <v>83</v>
      </c>
    </row>
    <row r="36" spans="2:13" ht="15" x14ac:dyDescent="0.25">
      <c r="B36" s="1"/>
    </row>
    <row r="37" spans="2:13" ht="15" x14ac:dyDescent="0.25">
      <c r="B37" s="1" t="s">
        <v>71</v>
      </c>
      <c r="C37" s="3" t="s">
        <v>73</v>
      </c>
    </row>
  </sheetData>
  <mergeCells count="6">
    <mergeCell ref="B11:B12"/>
    <mergeCell ref="C11:C12"/>
    <mergeCell ref="E11:E12"/>
    <mergeCell ref="G11:G12"/>
    <mergeCell ref="H11:H12"/>
    <mergeCell ref="J11:J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2"/>
  <sheetViews>
    <sheetView workbookViewId="0">
      <selection sqref="A1:C39"/>
    </sheetView>
  </sheetViews>
  <sheetFormatPr baseColWidth="10" defaultColWidth="9.140625" defaultRowHeight="11.45" customHeight="1" x14ac:dyDescent="0.25"/>
  <cols>
    <col min="1" max="1" width="29.85546875" customWidth="1"/>
    <col min="2" max="2" width="19.85546875" customWidth="1"/>
    <col min="3" max="3" width="10" customWidth="1"/>
  </cols>
  <sheetData>
    <row r="1" spans="1:8" x14ac:dyDescent="0.25">
      <c r="A1" s="3" t="s">
        <v>67</v>
      </c>
    </row>
    <row r="2" spans="1:8" x14ac:dyDescent="0.25">
      <c r="A2" s="2" t="s">
        <v>68</v>
      </c>
      <c r="B2" s="1" t="s">
        <v>0</v>
      </c>
    </row>
    <row r="3" spans="1:8" x14ac:dyDescent="0.25">
      <c r="A3" s="2" t="s">
        <v>69</v>
      </c>
      <c r="B3" s="2" t="s">
        <v>6</v>
      </c>
    </row>
    <row r="5" spans="1:8" x14ac:dyDescent="0.25">
      <c r="A5" s="1" t="s">
        <v>12</v>
      </c>
      <c r="C5" s="2" t="s">
        <v>18</v>
      </c>
    </row>
    <row r="6" spans="1:8" x14ac:dyDescent="0.25">
      <c r="A6" s="1" t="s">
        <v>13</v>
      </c>
      <c r="C6" s="2" t="s">
        <v>19</v>
      </c>
    </row>
    <row r="7" spans="1:8" x14ac:dyDescent="0.25">
      <c r="A7" s="1" t="s">
        <v>14</v>
      </c>
      <c r="C7" s="2" t="s">
        <v>20</v>
      </c>
    </row>
    <row r="8" spans="1:8" x14ac:dyDescent="0.25">
      <c r="A8" s="1" t="s">
        <v>15</v>
      </c>
      <c r="C8" s="2" t="s">
        <v>25</v>
      </c>
    </row>
    <row r="9" spans="1:8" x14ac:dyDescent="0.25">
      <c r="A9" s="1" t="s">
        <v>16</v>
      </c>
      <c r="C9" s="2" t="s">
        <v>22</v>
      </c>
    </row>
    <row r="11" spans="1:8" x14ac:dyDescent="0.25">
      <c r="A11" s="5" t="s">
        <v>70</v>
      </c>
      <c r="B11" s="4" t="s">
        <v>32</v>
      </c>
      <c r="C11" s="4" t="s">
        <v>33</v>
      </c>
    </row>
    <row r="12" spans="1:8" x14ac:dyDescent="0.25">
      <c r="A12" s="6" t="s">
        <v>35</v>
      </c>
      <c r="B12" s="16">
        <f>SUM(B14:B39)</f>
        <v>3897149</v>
      </c>
      <c r="C12" s="16">
        <f>SUM(C14:C39)</f>
        <v>2469553</v>
      </c>
    </row>
    <row r="13" spans="1:8" x14ac:dyDescent="0.25">
      <c r="A13" s="6" t="s">
        <v>36</v>
      </c>
      <c r="B13" s="16">
        <f>B14+B17+B19+B20+B21+B22+B23+B24+B25+B28+B30+B31+B32+B34+B38+B36+B37+B18+B26+B27</f>
        <v>3282718</v>
      </c>
      <c r="C13" s="16">
        <f>C14+C17+C19+C20+C21+C22+C23+C24+C25+C28+C30+C31+C32+C34+C38+C36+C37+C18+C26+C27</f>
        <v>2121388</v>
      </c>
      <c r="H13" s="16" t="e">
        <f>#REF!-B13</f>
        <v>#REF!</v>
      </c>
    </row>
    <row r="14" spans="1:8" x14ac:dyDescent="0.25">
      <c r="A14" s="6" t="s">
        <v>37</v>
      </c>
      <c r="B14" s="7">
        <v>139948</v>
      </c>
      <c r="C14" s="7">
        <v>77241</v>
      </c>
    </row>
    <row r="15" spans="1:8" x14ac:dyDescent="0.25">
      <c r="A15" s="6" t="s">
        <v>39</v>
      </c>
      <c r="B15" s="8">
        <v>81695</v>
      </c>
      <c r="C15" s="8">
        <v>56348</v>
      </c>
    </row>
    <row r="16" spans="1:8" x14ac:dyDescent="0.25">
      <c r="A16" s="6" t="s">
        <v>40</v>
      </c>
      <c r="B16" s="7">
        <v>92203</v>
      </c>
      <c r="C16" s="7">
        <v>24589</v>
      </c>
    </row>
    <row r="17" spans="1:3" x14ac:dyDescent="0.25">
      <c r="A17" s="6" t="s">
        <v>41</v>
      </c>
      <c r="B17" s="8">
        <v>964380</v>
      </c>
      <c r="C17" s="8">
        <v>490261</v>
      </c>
    </row>
    <row r="18" spans="1:3" x14ac:dyDescent="0.25">
      <c r="A18" s="6" t="s">
        <v>42</v>
      </c>
      <c r="B18" s="7">
        <v>9614</v>
      </c>
      <c r="C18" s="7">
        <v>2799</v>
      </c>
    </row>
    <row r="19" spans="1:3" x14ac:dyDescent="0.25">
      <c r="A19" s="6" t="s">
        <v>43</v>
      </c>
      <c r="B19" s="8">
        <v>278807</v>
      </c>
      <c r="C19" s="8">
        <v>40408</v>
      </c>
    </row>
    <row r="20" spans="1:3" x14ac:dyDescent="0.25">
      <c r="A20" s="6" t="s">
        <v>44</v>
      </c>
      <c r="B20" s="7">
        <v>30576</v>
      </c>
      <c r="C20" s="7">
        <v>68734</v>
      </c>
    </row>
    <row r="21" spans="1:3" x14ac:dyDescent="0.25">
      <c r="A21" s="6" t="s">
        <v>45</v>
      </c>
      <c r="B21" s="8">
        <v>312506</v>
      </c>
      <c r="C21" s="8">
        <v>241300</v>
      </c>
    </row>
    <row r="22" spans="1:3" x14ac:dyDescent="0.25">
      <c r="A22" s="6" t="s">
        <v>46</v>
      </c>
      <c r="B22" s="7">
        <v>483535</v>
      </c>
      <c r="C22" s="7">
        <v>399361</v>
      </c>
    </row>
    <row r="23" spans="1:3" x14ac:dyDescent="0.25">
      <c r="A23" s="6" t="s">
        <v>47</v>
      </c>
      <c r="B23" s="8">
        <v>14075</v>
      </c>
      <c r="C23" s="8">
        <v>10734</v>
      </c>
    </row>
    <row r="24" spans="1:3" x14ac:dyDescent="0.25">
      <c r="A24" s="6" t="s">
        <v>48</v>
      </c>
      <c r="B24" s="7">
        <v>479877</v>
      </c>
      <c r="C24" s="7">
        <v>462290</v>
      </c>
    </row>
    <row r="25" spans="1:3" x14ac:dyDescent="0.25">
      <c r="A25" s="6" t="s">
        <v>49</v>
      </c>
      <c r="B25" s="8">
        <v>4541</v>
      </c>
      <c r="C25" s="8">
        <v>6543</v>
      </c>
    </row>
    <row r="26" spans="1:3" x14ac:dyDescent="0.25">
      <c r="A26" s="6" t="s">
        <v>50</v>
      </c>
      <c r="B26" s="7">
        <v>8383</v>
      </c>
      <c r="C26" s="7">
        <v>3280</v>
      </c>
    </row>
    <row r="27" spans="1:3" x14ac:dyDescent="0.25">
      <c r="A27" s="6" t="s">
        <v>51</v>
      </c>
      <c r="B27" s="8">
        <v>20215</v>
      </c>
      <c r="C27" s="8">
        <v>6324</v>
      </c>
    </row>
    <row r="28" spans="1:3" x14ac:dyDescent="0.25">
      <c r="A28" s="6" t="s">
        <v>52</v>
      </c>
      <c r="B28" s="7">
        <v>16649</v>
      </c>
      <c r="C28" s="7">
        <v>5938</v>
      </c>
    </row>
    <row r="29" spans="1:3" x14ac:dyDescent="0.25">
      <c r="A29" s="6" t="s">
        <v>53</v>
      </c>
      <c r="B29" s="8">
        <v>44816</v>
      </c>
      <c r="C29" s="8">
        <v>30967</v>
      </c>
    </row>
    <row r="30" spans="1:3" x14ac:dyDescent="0.25">
      <c r="A30" s="6" t="s">
        <v>54</v>
      </c>
      <c r="B30" s="7">
        <v>7462</v>
      </c>
      <c r="C30" s="7">
        <v>2453</v>
      </c>
    </row>
    <row r="31" spans="1:3" x14ac:dyDescent="0.25">
      <c r="A31" s="6" t="s">
        <v>55</v>
      </c>
      <c r="B31" s="8">
        <v>262786</v>
      </c>
      <c r="C31" s="8">
        <v>141193</v>
      </c>
    </row>
    <row r="32" spans="1:3" x14ac:dyDescent="0.25">
      <c r="A32" s="6" t="s">
        <v>56</v>
      </c>
      <c r="B32" s="7">
        <v>99402</v>
      </c>
      <c r="C32" s="7">
        <v>59515</v>
      </c>
    </row>
    <row r="33" spans="1:3" x14ac:dyDescent="0.25">
      <c r="A33" s="6" t="s">
        <v>57</v>
      </c>
      <c r="B33" s="8">
        <v>180500</v>
      </c>
      <c r="C33" s="8">
        <v>148908</v>
      </c>
    </row>
    <row r="34" spans="1:3" x14ac:dyDescent="0.25">
      <c r="A34" s="6" t="s">
        <v>58</v>
      </c>
      <c r="B34" s="7">
        <v>46830</v>
      </c>
      <c r="C34" s="7">
        <v>39827</v>
      </c>
    </row>
    <row r="35" spans="1:3" x14ac:dyDescent="0.25">
      <c r="A35" s="6" t="s">
        <v>59</v>
      </c>
      <c r="B35" s="8">
        <v>96389</v>
      </c>
      <c r="C35" s="8">
        <v>62903</v>
      </c>
    </row>
    <row r="36" spans="1:3" x14ac:dyDescent="0.25">
      <c r="A36" s="6" t="s">
        <v>60</v>
      </c>
      <c r="B36" s="7">
        <v>12364</v>
      </c>
      <c r="C36" s="7">
        <v>8364</v>
      </c>
    </row>
    <row r="37" spans="1:3" x14ac:dyDescent="0.25">
      <c r="A37" s="6" t="s">
        <v>61</v>
      </c>
      <c r="B37" s="8">
        <v>32596</v>
      </c>
      <c r="C37" s="8">
        <v>24223</v>
      </c>
    </row>
    <row r="38" spans="1:3" x14ac:dyDescent="0.25">
      <c r="A38" s="6" t="s">
        <v>62</v>
      </c>
      <c r="B38" s="7">
        <v>58172</v>
      </c>
      <c r="C38" s="7">
        <v>30600</v>
      </c>
    </row>
    <row r="39" spans="1:3" x14ac:dyDescent="0.25">
      <c r="A39" s="6" t="s">
        <v>63</v>
      </c>
      <c r="B39" s="8">
        <v>118828</v>
      </c>
      <c r="C39" s="8">
        <v>24450</v>
      </c>
    </row>
    <row r="41" spans="1:3" x14ac:dyDescent="0.25">
      <c r="A41" s="1" t="s">
        <v>72</v>
      </c>
    </row>
    <row r="42" spans="1:3" x14ac:dyDescent="0.25">
      <c r="A42" s="1" t="s">
        <v>71</v>
      </c>
      <c r="B42" s="2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58"/>
  <sheetViews>
    <sheetView topLeftCell="A28" workbookViewId="0">
      <selection activeCell="D58" sqref="D58"/>
    </sheetView>
  </sheetViews>
  <sheetFormatPr baseColWidth="10" defaultRowHeight="17.25" x14ac:dyDescent="0.3"/>
  <cols>
    <col min="1" max="1" width="3.7109375" style="32" customWidth="1"/>
    <col min="2" max="11" width="15.7109375" style="32" customWidth="1"/>
    <col min="12" max="12" width="13.28515625" style="32" customWidth="1"/>
    <col min="13" max="16384" width="11.42578125" style="32"/>
  </cols>
  <sheetData>
    <row r="1" spans="2:12" x14ac:dyDescent="0.3">
      <c r="B1" s="68" t="s">
        <v>85</v>
      </c>
      <c r="H1" s="68" t="s">
        <v>85</v>
      </c>
    </row>
    <row r="2" spans="2:12" x14ac:dyDescent="0.3">
      <c r="B2" s="68" t="s">
        <v>68</v>
      </c>
      <c r="C2" s="69" t="s">
        <v>86</v>
      </c>
      <c r="H2" s="68" t="s">
        <v>68</v>
      </c>
      <c r="I2" s="69" t="s">
        <v>86</v>
      </c>
    </row>
    <row r="3" spans="2:12" x14ac:dyDescent="0.3">
      <c r="B3" s="68" t="s">
        <v>69</v>
      </c>
      <c r="C3" s="68" t="s">
        <v>87</v>
      </c>
      <c r="H3" s="68" t="s">
        <v>69</v>
      </c>
      <c r="I3" s="68" t="s">
        <v>87</v>
      </c>
    </row>
    <row r="5" spans="2:12" x14ac:dyDescent="0.3">
      <c r="B5" s="69" t="s">
        <v>12</v>
      </c>
      <c r="D5" s="68" t="s">
        <v>18</v>
      </c>
      <c r="H5" s="69" t="s">
        <v>12</v>
      </c>
      <c r="J5" s="68" t="s">
        <v>18</v>
      </c>
    </row>
    <row r="6" spans="2:12" x14ac:dyDescent="0.3">
      <c r="B6" s="69" t="s">
        <v>13</v>
      </c>
      <c r="D6" s="68" t="s">
        <v>88</v>
      </c>
      <c r="H6" s="69" t="s">
        <v>13</v>
      </c>
      <c r="J6" s="68" t="s">
        <v>88</v>
      </c>
    </row>
    <row r="7" spans="2:12" x14ac:dyDescent="0.3">
      <c r="B7" s="69" t="s">
        <v>89</v>
      </c>
      <c r="D7" s="68" t="s">
        <v>90</v>
      </c>
      <c r="H7" s="69" t="s">
        <v>89</v>
      </c>
      <c r="J7" s="68" t="s">
        <v>90</v>
      </c>
    </row>
    <row r="8" spans="2:12" x14ac:dyDescent="0.3">
      <c r="B8" s="69" t="s">
        <v>91</v>
      </c>
      <c r="D8" s="68" t="s">
        <v>21</v>
      </c>
      <c r="H8" s="69" t="s">
        <v>91</v>
      </c>
      <c r="J8" s="68" t="s">
        <v>25</v>
      </c>
    </row>
    <row r="9" spans="2:12" x14ac:dyDescent="0.3">
      <c r="B9" s="69" t="s">
        <v>16</v>
      </c>
      <c r="D9" s="68" t="s">
        <v>92</v>
      </c>
      <c r="H9" s="69" t="s">
        <v>16</v>
      </c>
      <c r="J9" s="68" t="s">
        <v>92</v>
      </c>
    </row>
    <row r="11" spans="2:12" ht="39.75" customHeight="1" x14ac:dyDescent="0.3">
      <c r="B11" s="76"/>
      <c r="C11" s="78" t="s">
        <v>90</v>
      </c>
      <c r="D11" s="78" t="s">
        <v>94</v>
      </c>
      <c r="E11" s="75" t="s">
        <v>95</v>
      </c>
      <c r="F11" s="75" t="s">
        <v>97</v>
      </c>
      <c r="G11" s="27"/>
      <c r="H11" s="74" t="s">
        <v>93</v>
      </c>
      <c r="I11" s="78" t="s">
        <v>90</v>
      </c>
      <c r="J11" s="78" t="s">
        <v>94</v>
      </c>
      <c r="K11" s="75" t="s">
        <v>95</v>
      </c>
      <c r="L11" s="75" t="s">
        <v>97</v>
      </c>
    </row>
    <row r="12" spans="2:12" x14ac:dyDescent="0.3">
      <c r="B12" s="77" t="s">
        <v>39</v>
      </c>
      <c r="C12" s="70">
        <v>261260.4</v>
      </c>
      <c r="D12" s="70">
        <v>23838.560000000001</v>
      </c>
      <c r="E12" s="34">
        <f>D12/C12</f>
        <v>9.1244444240305853E-2</v>
      </c>
      <c r="F12" s="34">
        <f>C49/C12</f>
        <v>0.15786686386455812</v>
      </c>
      <c r="G12" s="34"/>
      <c r="H12" s="77" t="s">
        <v>39</v>
      </c>
      <c r="I12" s="70">
        <v>139505.62</v>
      </c>
      <c r="J12" s="70">
        <v>23729.71</v>
      </c>
      <c r="K12" s="34">
        <f>J12/I12</f>
        <v>0.17009859531107063</v>
      </c>
      <c r="L12" s="34">
        <f>D49/I12</f>
        <v>7.7851415591715947E-2</v>
      </c>
    </row>
    <row r="13" spans="2:12" x14ac:dyDescent="0.3">
      <c r="B13" s="77" t="s">
        <v>45</v>
      </c>
      <c r="C13" s="71">
        <v>1252481</v>
      </c>
      <c r="D13" s="71">
        <v>93441</v>
      </c>
      <c r="E13" s="34">
        <f t="shared" ref="E13:E21" si="0">D13/C13</f>
        <v>7.4604724542727596E-2</v>
      </c>
      <c r="F13" s="34">
        <f t="shared" ref="F13:F21" si="1">C50/C13</f>
        <v>0.17684899012440108</v>
      </c>
      <c r="G13" s="34"/>
      <c r="H13" s="77" t="s">
        <v>45</v>
      </c>
      <c r="I13" s="71">
        <v>585372</v>
      </c>
      <c r="J13" s="71">
        <v>85881</v>
      </c>
      <c r="K13" s="34">
        <f t="shared" ref="K13:K21" si="2">J13/I13</f>
        <v>0.14671183452573747</v>
      </c>
      <c r="L13" s="34">
        <f t="shared" ref="L13:L21" si="3">D50/I13</f>
        <v>5.6254825990993761E-2</v>
      </c>
    </row>
    <row r="14" spans="2:12" x14ac:dyDescent="0.3">
      <c r="B14" s="79" t="s">
        <v>46</v>
      </c>
      <c r="C14" s="80">
        <v>2368609.4</v>
      </c>
      <c r="D14" s="80">
        <v>198737.1</v>
      </c>
      <c r="E14" s="81">
        <f t="shared" si="0"/>
        <v>8.3904547537470731E-2</v>
      </c>
      <c r="F14" s="81">
        <f t="shared" si="1"/>
        <v>0.22000241998532979</v>
      </c>
      <c r="G14" s="34"/>
      <c r="H14" s="79" t="s">
        <v>46</v>
      </c>
      <c r="I14" s="80">
        <v>908345.2</v>
      </c>
      <c r="J14" s="80">
        <v>180692.9</v>
      </c>
      <c r="K14" s="81">
        <f t="shared" si="2"/>
        <v>0.19892536449799042</v>
      </c>
      <c r="L14" s="81">
        <f t="shared" si="3"/>
        <v>0.13501684161483982</v>
      </c>
    </row>
    <row r="15" spans="2:12" x14ac:dyDescent="0.3">
      <c r="B15" s="77" t="s">
        <v>50</v>
      </c>
      <c r="C15" s="71">
        <v>31532.32</v>
      </c>
      <c r="D15" s="72">
        <v>1357.69</v>
      </c>
      <c r="E15" s="34">
        <f t="shared" si="0"/>
        <v>4.3057091898090594E-2</v>
      </c>
      <c r="F15" s="34">
        <f t="shared" si="1"/>
        <v>0.18176493198090088</v>
      </c>
      <c r="G15" s="34"/>
      <c r="H15" s="77" t="s">
        <v>50</v>
      </c>
      <c r="I15" s="71">
        <v>13908</v>
      </c>
      <c r="J15" s="72">
        <v>1322.69</v>
      </c>
      <c r="K15" s="34">
        <f t="shared" si="2"/>
        <v>9.5102818521714122E-2</v>
      </c>
      <c r="L15" s="34">
        <f t="shared" si="3"/>
        <v>0.10408038538970377</v>
      </c>
    </row>
    <row r="16" spans="2:12" x14ac:dyDescent="0.3">
      <c r="B16" s="77" t="s">
        <v>53</v>
      </c>
      <c r="C16" s="70">
        <v>143800.35</v>
      </c>
      <c r="D16" s="70">
        <v>12286.58</v>
      </c>
      <c r="E16" s="34">
        <f t="shared" si="0"/>
        <v>8.5441933903498843E-2</v>
      </c>
      <c r="F16" s="34">
        <f t="shared" si="1"/>
        <v>0.16606621611143504</v>
      </c>
      <c r="G16" s="34"/>
      <c r="H16" s="77" t="s">
        <v>53</v>
      </c>
      <c r="I16" s="70">
        <v>74340.039999999994</v>
      </c>
      <c r="J16" s="70">
        <v>12212.67</v>
      </c>
      <c r="K16" s="34">
        <f t="shared" si="2"/>
        <v>0.16428118682744858</v>
      </c>
      <c r="L16" s="34">
        <f t="shared" si="3"/>
        <v>9.0621554683048347E-2</v>
      </c>
    </row>
    <row r="17" spans="2:16" x14ac:dyDescent="0.3">
      <c r="B17" s="77" t="s">
        <v>55</v>
      </c>
      <c r="C17" s="71">
        <v>888174</v>
      </c>
      <c r="D17" s="71">
        <v>33503</v>
      </c>
      <c r="E17" s="34">
        <f t="shared" si="0"/>
        <v>3.7721212284980196E-2</v>
      </c>
      <c r="F17" s="34">
        <f t="shared" si="1"/>
        <v>0.20466710351800435</v>
      </c>
      <c r="G17" s="34"/>
      <c r="H17" s="77" t="s">
        <v>55</v>
      </c>
      <c r="I17" s="71">
        <v>441318</v>
      </c>
      <c r="J17" s="71">
        <v>32176</v>
      </c>
      <c r="K17" s="34">
        <f t="shared" si="2"/>
        <v>7.2908877498765068E-2</v>
      </c>
      <c r="L17" s="34">
        <f t="shared" si="3"/>
        <v>0.10143479305172234</v>
      </c>
    </row>
    <row r="18" spans="2:16" x14ac:dyDescent="0.3">
      <c r="B18" s="77" t="s">
        <v>58</v>
      </c>
      <c r="C18" s="70">
        <v>211027.88</v>
      </c>
      <c r="D18" s="70">
        <v>14430.88</v>
      </c>
      <c r="E18" s="34">
        <f t="shared" si="0"/>
        <v>6.8383760477525521E-2</v>
      </c>
      <c r="F18" s="34">
        <f t="shared" si="1"/>
        <v>0.18810912567571642</v>
      </c>
      <c r="G18" s="34"/>
      <c r="H18" s="77" t="s">
        <v>58</v>
      </c>
      <c r="I18" s="70">
        <v>98100.26</v>
      </c>
      <c r="J18" s="70">
        <v>13610.81</v>
      </c>
      <c r="K18" s="34">
        <f t="shared" si="2"/>
        <v>0.13874387285008216</v>
      </c>
      <c r="L18" s="34">
        <f t="shared" si="3"/>
        <v>9.1318106598290372E-2</v>
      </c>
    </row>
    <row r="19" spans="2:16" x14ac:dyDescent="0.3">
      <c r="B19" s="77" t="s">
        <v>60</v>
      </c>
      <c r="C19" s="72">
        <v>49959.83</v>
      </c>
      <c r="D19" s="72">
        <v>2984.04</v>
      </c>
      <c r="E19" s="34">
        <f t="shared" si="0"/>
        <v>5.9728786106758164E-2</v>
      </c>
      <c r="F19" s="34">
        <f t="shared" si="1"/>
        <v>0.17103721129555483</v>
      </c>
      <c r="G19" s="34"/>
      <c r="H19" s="77" t="s">
        <v>60</v>
      </c>
      <c r="I19" s="72">
        <v>20609.98</v>
      </c>
      <c r="J19" s="72">
        <v>2907.86</v>
      </c>
      <c r="K19" s="34">
        <f t="shared" si="2"/>
        <v>0.14108989916535583</v>
      </c>
      <c r="L19" s="34">
        <f t="shared" si="3"/>
        <v>8.8584268398125582E-2</v>
      </c>
    </row>
    <row r="20" spans="2:16" x14ac:dyDescent="0.3">
      <c r="B20" s="77" t="s">
        <v>62</v>
      </c>
      <c r="C20" s="73">
        <v>231139</v>
      </c>
      <c r="D20" s="73">
        <v>18798</v>
      </c>
      <c r="E20" s="34">
        <f t="shared" si="0"/>
        <v>8.1327685937898839E-2</v>
      </c>
      <c r="F20" s="34">
        <f t="shared" si="1"/>
        <v>0.20326729803278545</v>
      </c>
      <c r="G20" s="34"/>
      <c r="H20" s="77" t="s">
        <v>62</v>
      </c>
      <c r="I20" s="73">
        <v>104782</v>
      </c>
      <c r="J20" s="73">
        <v>18018</v>
      </c>
      <c r="K20" s="34">
        <f t="shared" si="2"/>
        <v>0.17195701551793247</v>
      </c>
      <c r="L20" s="34">
        <f t="shared" si="3"/>
        <v>9.2582695501135695E-2</v>
      </c>
    </row>
    <row r="21" spans="2:16" x14ac:dyDescent="0.3">
      <c r="B21" s="82" t="s">
        <v>63</v>
      </c>
      <c r="C21" s="83">
        <v>489857.47</v>
      </c>
      <c r="D21" s="83">
        <v>9887.67</v>
      </c>
      <c r="E21" s="84">
        <f t="shared" si="0"/>
        <v>2.0184789669533878E-2</v>
      </c>
      <c r="F21" s="34">
        <f t="shared" si="1"/>
        <v>0.20081565766466722</v>
      </c>
      <c r="G21" s="34"/>
      <c r="H21" s="82" t="s">
        <v>63</v>
      </c>
      <c r="I21" s="83">
        <v>181293.56</v>
      </c>
      <c r="J21" s="83">
        <v>8190.81</v>
      </c>
      <c r="K21" s="84">
        <f t="shared" si="2"/>
        <v>4.5179817749731434E-2</v>
      </c>
      <c r="L21" s="34">
        <f t="shared" si="3"/>
        <v>6.1969437855376661E-2</v>
      </c>
    </row>
    <row r="24" spans="2:16" x14ac:dyDescent="0.3">
      <c r="B24" s="3" t="s">
        <v>98</v>
      </c>
      <c r="C24" s="95"/>
      <c r="D24" s="95"/>
      <c r="E24" s="95"/>
      <c r="F24" s="3" t="s">
        <v>98</v>
      </c>
      <c r="G24" s="95"/>
      <c r="H24" s="95"/>
      <c r="J24" s="3" t="s">
        <v>98</v>
      </c>
      <c r="K24" s="95"/>
      <c r="L24" s="95"/>
      <c r="N24" s="3" t="s">
        <v>98</v>
      </c>
      <c r="O24" s="95"/>
      <c r="P24" s="95"/>
    </row>
    <row r="25" spans="2:16" x14ac:dyDescent="0.3">
      <c r="B25" s="3" t="s">
        <v>68</v>
      </c>
      <c r="C25" s="1" t="s">
        <v>99</v>
      </c>
      <c r="D25" s="95"/>
      <c r="E25" s="95"/>
      <c r="F25" s="3" t="s">
        <v>68</v>
      </c>
      <c r="G25" s="1" t="s">
        <v>99</v>
      </c>
      <c r="H25" s="95"/>
      <c r="J25" s="3" t="s">
        <v>68</v>
      </c>
      <c r="K25" s="1" t="s">
        <v>99</v>
      </c>
      <c r="L25" s="95"/>
      <c r="N25" s="3" t="s">
        <v>68</v>
      </c>
      <c r="O25" s="1" t="s">
        <v>99</v>
      </c>
      <c r="P25" s="95"/>
    </row>
    <row r="26" spans="2:16" x14ac:dyDescent="0.3">
      <c r="B26" s="3" t="s">
        <v>69</v>
      </c>
      <c r="C26" s="3" t="s">
        <v>87</v>
      </c>
      <c r="D26" s="95"/>
      <c r="E26" s="95"/>
      <c r="F26" s="3" t="s">
        <v>69</v>
      </c>
      <c r="G26" s="3" t="s">
        <v>87</v>
      </c>
      <c r="H26" s="95"/>
      <c r="J26" s="3" t="s">
        <v>69</v>
      </c>
      <c r="K26" s="3" t="s">
        <v>87</v>
      </c>
      <c r="L26" s="95"/>
      <c r="N26" s="3" t="s">
        <v>69</v>
      </c>
      <c r="O26" s="3" t="s">
        <v>87</v>
      </c>
      <c r="P26" s="95"/>
    </row>
    <row r="27" spans="2:16" x14ac:dyDescent="0.3">
      <c r="B27" s="95"/>
      <c r="C27" s="95"/>
      <c r="D27" s="95"/>
      <c r="E27" s="95"/>
      <c r="F27" s="95"/>
      <c r="G27" s="95"/>
      <c r="H27" s="95"/>
      <c r="J27" s="95"/>
      <c r="K27" s="95"/>
      <c r="L27" s="95"/>
      <c r="N27" s="95"/>
      <c r="O27" s="95"/>
      <c r="P27" s="95"/>
    </row>
    <row r="28" spans="2:16" x14ac:dyDescent="0.3">
      <c r="B28" s="1" t="s">
        <v>12</v>
      </c>
      <c r="C28" s="95"/>
      <c r="D28" s="3" t="s">
        <v>18</v>
      </c>
      <c r="E28" s="95"/>
      <c r="F28" s="1" t="s">
        <v>12</v>
      </c>
      <c r="G28" s="95"/>
      <c r="H28" s="3" t="s">
        <v>18</v>
      </c>
      <c r="J28" s="1" t="s">
        <v>12</v>
      </c>
      <c r="K28" s="95"/>
      <c r="L28" s="3" t="s">
        <v>18</v>
      </c>
      <c r="N28" s="1" t="s">
        <v>12</v>
      </c>
      <c r="O28" s="95"/>
      <c r="P28" s="3" t="s">
        <v>18</v>
      </c>
    </row>
    <row r="29" spans="2:16" x14ac:dyDescent="0.3">
      <c r="B29" s="1" t="s">
        <v>13</v>
      </c>
      <c r="C29" s="95"/>
      <c r="D29" s="3" t="s">
        <v>88</v>
      </c>
      <c r="E29" s="95"/>
      <c r="F29" s="1" t="s">
        <v>13</v>
      </c>
      <c r="G29" s="95"/>
      <c r="H29" s="3" t="s">
        <v>88</v>
      </c>
      <c r="J29" s="1" t="s">
        <v>13</v>
      </c>
      <c r="K29" s="95"/>
      <c r="L29" s="3" t="s">
        <v>88</v>
      </c>
      <c r="N29" s="1" t="s">
        <v>13</v>
      </c>
      <c r="O29" s="95"/>
      <c r="P29" s="3" t="s">
        <v>88</v>
      </c>
    </row>
    <row r="30" spans="2:16" x14ac:dyDescent="0.3">
      <c r="B30" s="1" t="s">
        <v>89</v>
      </c>
      <c r="C30" s="95"/>
      <c r="D30" s="3" t="s">
        <v>90</v>
      </c>
      <c r="E30" s="95"/>
      <c r="F30" s="1" t="s">
        <v>89</v>
      </c>
      <c r="G30" s="95"/>
      <c r="H30" s="3" t="s">
        <v>90</v>
      </c>
      <c r="J30" s="1" t="s">
        <v>89</v>
      </c>
      <c r="K30" s="95"/>
      <c r="L30" s="3" t="s">
        <v>90</v>
      </c>
      <c r="N30" s="1" t="s">
        <v>89</v>
      </c>
      <c r="O30" s="95"/>
      <c r="P30" s="3" t="s">
        <v>90</v>
      </c>
    </row>
    <row r="31" spans="2:16" x14ac:dyDescent="0.3">
      <c r="B31" s="1" t="s">
        <v>100</v>
      </c>
      <c r="C31" s="95"/>
      <c r="D31" s="3" t="s">
        <v>101</v>
      </c>
      <c r="E31" s="95"/>
      <c r="F31" s="1" t="s">
        <v>100</v>
      </c>
      <c r="G31" s="95"/>
      <c r="H31" s="3" t="s">
        <v>103</v>
      </c>
      <c r="J31" s="1" t="s">
        <v>100</v>
      </c>
      <c r="K31" s="95"/>
      <c r="L31" s="3" t="s">
        <v>104</v>
      </c>
      <c r="N31" s="1" t="s">
        <v>100</v>
      </c>
      <c r="O31" s="95"/>
      <c r="P31" s="3" t="s">
        <v>106</v>
      </c>
    </row>
    <row r="32" spans="2:16" x14ac:dyDescent="0.3">
      <c r="B32" s="1" t="s">
        <v>16</v>
      </c>
      <c r="C32" s="95"/>
      <c r="D32" s="3" t="s">
        <v>92</v>
      </c>
      <c r="E32" s="95"/>
      <c r="F32" s="1" t="s">
        <v>16</v>
      </c>
      <c r="G32" s="95"/>
      <c r="H32" s="3" t="s">
        <v>92</v>
      </c>
      <c r="J32" s="1" t="s">
        <v>16</v>
      </c>
      <c r="K32" s="95"/>
      <c r="L32" s="3" t="s">
        <v>92</v>
      </c>
      <c r="N32" s="1" t="s">
        <v>16</v>
      </c>
      <c r="O32" s="95"/>
      <c r="P32" s="3" t="s">
        <v>92</v>
      </c>
    </row>
    <row r="33" spans="2:16" x14ac:dyDescent="0.3">
      <c r="B33" s="95"/>
      <c r="C33" s="95"/>
      <c r="D33" s="95"/>
      <c r="E33" s="95"/>
      <c r="F33" s="95"/>
      <c r="G33" s="95"/>
      <c r="H33" s="95"/>
      <c r="J33" s="95"/>
      <c r="K33" s="95"/>
      <c r="L33" s="95"/>
      <c r="N33" s="95"/>
      <c r="O33" s="95"/>
      <c r="P33" s="95"/>
    </row>
    <row r="34" spans="2:16" x14ac:dyDescent="0.3">
      <c r="B34" s="5" t="s">
        <v>102</v>
      </c>
      <c r="C34" s="4" t="s">
        <v>21</v>
      </c>
      <c r="D34" s="4" t="s">
        <v>25</v>
      </c>
      <c r="E34" s="95"/>
      <c r="F34" s="5" t="s">
        <v>102</v>
      </c>
      <c r="G34" s="4" t="s">
        <v>21</v>
      </c>
      <c r="H34" s="4" t="s">
        <v>25</v>
      </c>
      <c r="J34" s="5" t="s">
        <v>102</v>
      </c>
      <c r="K34" s="4" t="s">
        <v>21</v>
      </c>
      <c r="L34" s="4" t="s">
        <v>25</v>
      </c>
      <c r="N34" s="5" t="s">
        <v>102</v>
      </c>
      <c r="O34" s="4" t="s">
        <v>21</v>
      </c>
      <c r="P34" s="4" t="s">
        <v>25</v>
      </c>
    </row>
    <row r="35" spans="2:16" x14ac:dyDescent="0.3">
      <c r="B35" s="6" t="s">
        <v>39</v>
      </c>
      <c r="C35" s="99">
        <v>14905.44</v>
      </c>
      <c r="D35" s="99">
        <v>5008.47</v>
      </c>
      <c r="E35" s="95"/>
      <c r="F35" s="6" t="s">
        <v>39</v>
      </c>
      <c r="G35" s="99">
        <v>12606.65</v>
      </c>
      <c r="H35" s="99">
        <v>2928.44</v>
      </c>
      <c r="J35" s="6" t="s">
        <v>39</v>
      </c>
      <c r="K35" s="99">
        <v>11060.33</v>
      </c>
      <c r="L35" s="99">
        <v>2569.2399999999998</v>
      </c>
      <c r="N35" s="6" t="s">
        <v>39</v>
      </c>
      <c r="O35" s="99">
        <v>2671.94</v>
      </c>
      <c r="P35" s="99">
        <v>354.56</v>
      </c>
    </row>
    <row r="36" spans="2:16" x14ac:dyDescent="0.3">
      <c r="B36" s="6" t="s">
        <v>45</v>
      </c>
      <c r="C36" s="8">
        <v>77306</v>
      </c>
      <c r="D36" s="8">
        <v>18369</v>
      </c>
      <c r="E36" s="95"/>
      <c r="F36" s="6" t="s">
        <v>45</v>
      </c>
      <c r="G36" s="8">
        <v>63814</v>
      </c>
      <c r="H36" s="8">
        <v>6215</v>
      </c>
      <c r="J36" s="6" t="s">
        <v>45</v>
      </c>
      <c r="K36" s="8">
        <v>63150</v>
      </c>
      <c r="L36" s="8">
        <v>7498</v>
      </c>
      <c r="N36" s="6" t="s">
        <v>45</v>
      </c>
      <c r="O36" s="8">
        <v>17230</v>
      </c>
      <c r="P36" s="8">
        <v>848</v>
      </c>
    </row>
    <row r="37" spans="2:16" x14ac:dyDescent="0.3">
      <c r="B37" s="6" t="s">
        <v>46</v>
      </c>
      <c r="C37" s="99">
        <v>182203.4</v>
      </c>
      <c r="D37" s="99">
        <v>49871.8</v>
      </c>
      <c r="E37" s="95"/>
      <c r="F37" s="6" t="s">
        <v>46</v>
      </c>
      <c r="G37" s="99">
        <v>125891.1</v>
      </c>
      <c r="H37" s="99">
        <v>18858.3</v>
      </c>
      <c r="J37" s="6" t="s">
        <v>46</v>
      </c>
      <c r="K37" s="99">
        <v>142486.79999999999</v>
      </c>
      <c r="L37" s="99">
        <v>49836.4</v>
      </c>
      <c r="N37" s="6" t="s">
        <v>46</v>
      </c>
      <c r="O37" s="99">
        <v>70518.5</v>
      </c>
      <c r="P37" s="99">
        <v>4075.4</v>
      </c>
    </row>
    <row r="38" spans="2:16" x14ac:dyDescent="0.3">
      <c r="B38" s="6" t="s">
        <v>50</v>
      </c>
      <c r="C38" s="100">
        <v>2499.25</v>
      </c>
      <c r="D38" s="100">
        <v>952.79</v>
      </c>
      <c r="E38" s="95"/>
      <c r="F38" s="6" t="s">
        <v>50</v>
      </c>
      <c r="G38" s="100">
        <v>1461.05</v>
      </c>
      <c r="H38" s="100">
        <v>152.6</v>
      </c>
      <c r="J38" s="6" t="s">
        <v>50</v>
      </c>
      <c r="K38" s="100">
        <v>1536.04</v>
      </c>
      <c r="L38" s="100">
        <v>321.7</v>
      </c>
      <c r="N38" s="6" t="s">
        <v>50</v>
      </c>
      <c r="O38" s="100">
        <v>235.13</v>
      </c>
      <c r="P38" s="100">
        <v>20.46</v>
      </c>
    </row>
    <row r="39" spans="2:16" x14ac:dyDescent="0.3">
      <c r="B39" s="6" t="s">
        <v>53</v>
      </c>
      <c r="C39" s="99">
        <v>11291.66</v>
      </c>
      <c r="D39" s="99">
        <v>4377.09</v>
      </c>
      <c r="E39" s="95"/>
      <c r="F39" s="6" t="s">
        <v>53</v>
      </c>
      <c r="G39" s="99">
        <v>6113.04</v>
      </c>
      <c r="H39" s="99">
        <v>1309.94</v>
      </c>
      <c r="J39" s="6" t="s">
        <v>53</v>
      </c>
      <c r="K39" s="99">
        <v>5019.84</v>
      </c>
      <c r="L39" s="99">
        <v>960.93</v>
      </c>
      <c r="N39" s="6" t="s">
        <v>53</v>
      </c>
      <c r="O39" s="99">
        <v>1455.84</v>
      </c>
      <c r="P39" s="99">
        <v>88.85</v>
      </c>
    </row>
    <row r="40" spans="2:16" x14ac:dyDescent="0.3">
      <c r="B40" s="6" t="s">
        <v>55</v>
      </c>
      <c r="C40" s="8">
        <v>63093</v>
      </c>
      <c r="D40" s="8">
        <v>18308</v>
      </c>
      <c r="E40" s="95"/>
      <c r="F40" s="6" t="s">
        <v>55</v>
      </c>
      <c r="G40" s="8">
        <v>43421</v>
      </c>
      <c r="H40" s="8">
        <v>9903</v>
      </c>
      <c r="J40" s="6" t="s">
        <v>55</v>
      </c>
      <c r="K40" s="8">
        <v>39008</v>
      </c>
      <c r="L40" s="8">
        <v>11163</v>
      </c>
      <c r="N40" s="6" t="s">
        <v>55</v>
      </c>
      <c r="O40" s="8">
        <v>36258</v>
      </c>
      <c r="P40" s="8">
        <v>5391</v>
      </c>
    </row>
    <row r="41" spans="2:16" x14ac:dyDescent="0.3">
      <c r="B41" s="6" t="s">
        <v>58</v>
      </c>
      <c r="C41" s="99">
        <v>14102.64</v>
      </c>
      <c r="D41" s="99">
        <v>4019.7</v>
      </c>
      <c r="E41" s="95"/>
      <c r="F41" s="6" t="s">
        <v>58</v>
      </c>
      <c r="G41" s="99">
        <v>11195.44</v>
      </c>
      <c r="H41" s="99">
        <v>1726.81</v>
      </c>
      <c r="J41" s="6" t="s">
        <v>58</v>
      </c>
      <c r="K41" s="99">
        <v>10929.21</v>
      </c>
      <c r="L41" s="99">
        <v>2566.73</v>
      </c>
      <c r="N41" s="6" t="s">
        <v>58</v>
      </c>
      <c r="O41" s="99">
        <v>3468.98</v>
      </c>
      <c r="P41" s="99">
        <v>645.09</v>
      </c>
    </row>
    <row r="42" spans="2:16" x14ac:dyDescent="0.3">
      <c r="B42" s="6" t="s">
        <v>60</v>
      </c>
      <c r="C42" s="100">
        <v>3026.81</v>
      </c>
      <c r="D42" s="100">
        <v>1039.4100000000001</v>
      </c>
      <c r="E42" s="95"/>
      <c r="F42" s="6" t="s">
        <v>60</v>
      </c>
      <c r="G42" s="100">
        <v>2664.69</v>
      </c>
      <c r="H42" s="100">
        <v>322.52</v>
      </c>
      <c r="J42" s="6" t="s">
        <v>60</v>
      </c>
      <c r="K42" s="100">
        <v>2214.88</v>
      </c>
      <c r="L42" s="100">
        <v>414.87</v>
      </c>
      <c r="N42" s="6" t="s">
        <v>60</v>
      </c>
      <c r="O42" s="100">
        <v>638.61</v>
      </c>
      <c r="P42" s="100">
        <v>48.92</v>
      </c>
    </row>
    <row r="43" spans="2:16" x14ac:dyDescent="0.3">
      <c r="B43" s="6" t="s">
        <v>62</v>
      </c>
      <c r="C43" s="7">
        <v>11742</v>
      </c>
      <c r="D43" s="7">
        <v>4226</v>
      </c>
      <c r="E43" s="95"/>
      <c r="F43" s="6" t="s">
        <v>62</v>
      </c>
      <c r="G43" s="7">
        <v>12052</v>
      </c>
      <c r="H43" s="7">
        <v>2781</v>
      </c>
      <c r="J43" s="6" t="s">
        <v>62</v>
      </c>
      <c r="K43" s="7">
        <v>12487</v>
      </c>
      <c r="L43" s="7">
        <v>2063</v>
      </c>
      <c r="N43" s="6" t="s">
        <v>62</v>
      </c>
      <c r="O43" s="7">
        <v>10702</v>
      </c>
      <c r="P43" s="7">
        <v>631</v>
      </c>
    </row>
    <row r="44" spans="2:16" x14ac:dyDescent="0.3">
      <c r="B44" s="6" t="s">
        <v>63</v>
      </c>
      <c r="C44" s="100">
        <v>20630.03</v>
      </c>
      <c r="D44" s="100">
        <v>5385.9</v>
      </c>
      <c r="E44" s="95"/>
      <c r="F44" s="6" t="s">
        <v>63</v>
      </c>
      <c r="G44" s="100">
        <v>27503.48</v>
      </c>
      <c r="H44" s="100">
        <v>2597.09</v>
      </c>
      <c r="J44" s="6" t="s">
        <v>63</v>
      </c>
      <c r="K44" s="100">
        <v>25208.85</v>
      </c>
      <c r="L44" s="100">
        <v>2634.15</v>
      </c>
      <c r="N44" s="6" t="s">
        <v>63</v>
      </c>
      <c r="O44" s="100">
        <v>25028.69</v>
      </c>
      <c r="P44" s="100">
        <v>617.52</v>
      </c>
    </row>
    <row r="45" spans="2:16" x14ac:dyDescent="0.3">
      <c r="B45" s="95"/>
      <c r="C45" s="95"/>
      <c r="D45" s="95"/>
      <c r="E45" s="95"/>
    </row>
    <row r="46" spans="2:16" x14ac:dyDescent="0.3">
      <c r="B46" s="1" t="s">
        <v>72</v>
      </c>
      <c r="C46" s="95"/>
      <c r="D46" s="95"/>
      <c r="E46" s="95"/>
    </row>
    <row r="47" spans="2:16" x14ac:dyDescent="0.3">
      <c r="B47" s="1" t="s">
        <v>71</v>
      </c>
      <c r="C47" s="3" t="s">
        <v>73</v>
      </c>
      <c r="D47" s="95"/>
      <c r="E47" s="95"/>
    </row>
    <row r="48" spans="2:16" x14ac:dyDescent="0.3">
      <c r="B48" s="32" t="s">
        <v>107</v>
      </c>
      <c r="C48" s="32" t="s">
        <v>108</v>
      </c>
      <c r="D48" s="32" t="s">
        <v>109</v>
      </c>
    </row>
    <row r="49" spans="2:4" x14ac:dyDescent="0.3">
      <c r="B49" s="6" t="s">
        <v>39</v>
      </c>
      <c r="C49" s="101">
        <f>C35+G35+K35+O35</f>
        <v>41244.36</v>
      </c>
      <c r="D49" s="101">
        <f>D35+H35+L35+P35</f>
        <v>10860.71</v>
      </c>
    </row>
    <row r="50" spans="2:4" x14ac:dyDescent="0.3">
      <c r="B50" s="6" t="s">
        <v>45</v>
      </c>
      <c r="C50" s="101">
        <f t="shared" ref="C50:D50" si="4">C36+G36+K36+O36</f>
        <v>221500</v>
      </c>
      <c r="D50" s="101">
        <f t="shared" si="4"/>
        <v>32930</v>
      </c>
    </row>
    <row r="51" spans="2:4" x14ac:dyDescent="0.3">
      <c r="B51" s="6" t="s">
        <v>46</v>
      </c>
      <c r="C51" s="101">
        <f t="shared" ref="C51:D51" si="5">C37+G37+K37+O37</f>
        <v>521099.8</v>
      </c>
      <c r="D51" s="101">
        <f t="shared" si="5"/>
        <v>122641.9</v>
      </c>
    </row>
    <row r="52" spans="2:4" x14ac:dyDescent="0.3">
      <c r="B52" s="6" t="s">
        <v>50</v>
      </c>
      <c r="C52" s="101">
        <f t="shared" ref="C52:D52" si="6">C38+G38+K38+O38</f>
        <v>5731.47</v>
      </c>
      <c r="D52" s="101">
        <f t="shared" si="6"/>
        <v>1447.55</v>
      </c>
    </row>
    <row r="53" spans="2:4" x14ac:dyDescent="0.3">
      <c r="B53" s="6" t="s">
        <v>53</v>
      </c>
      <c r="C53" s="101">
        <f t="shared" ref="C53:D53" si="7">C39+G39+K39+O39</f>
        <v>23880.38</v>
      </c>
      <c r="D53" s="101">
        <f t="shared" si="7"/>
        <v>6736.8100000000013</v>
      </c>
    </row>
    <row r="54" spans="2:4" x14ac:dyDescent="0.3">
      <c r="B54" s="6" t="s">
        <v>55</v>
      </c>
      <c r="C54" s="101">
        <f t="shared" ref="C54:D54" si="8">C40+G40+K40+O40</f>
        <v>181780</v>
      </c>
      <c r="D54" s="101">
        <f t="shared" si="8"/>
        <v>44765</v>
      </c>
    </row>
    <row r="55" spans="2:4" x14ac:dyDescent="0.3">
      <c r="B55" s="6" t="s">
        <v>58</v>
      </c>
      <c r="C55" s="101">
        <f t="shared" ref="C55:D55" si="9">C41+G41+K41+O41</f>
        <v>39696.270000000004</v>
      </c>
      <c r="D55" s="101">
        <f t="shared" si="9"/>
        <v>8958.33</v>
      </c>
    </row>
    <row r="56" spans="2:4" x14ac:dyDescent="0.3">
      <c r="B56" s="6" t="s">
        <v>60</v>
      </c>
      <c r="C56" s="101">
        <f t="shared" ref="C56:D56" si="10">C42+G42+K42+O42</f>
        <v>8544.99</v>
      </c>
      <c r="D56" s="101">
        <f t="shared" si="10"/>
        <v>1825.7200000000003</v>
      </c>
    </row>
    <row r="57" spans="2:4" x14ac:dyDescent="0.3">
      <c r="B57" s="6" t="s">
        <v>62</v>
      </c>
      <c r="C57" s="101">
        <f t="shared" ref="C57:D57" si="11">C43+G43+K43+O43</f>
        <v>46983</v>
      </c>
      <c r="D57" s="101">
        <f t="shared" si="11"/>
        <v>9701</v>
      </c>
    </row>
    <row r="58" spans="2:4" x14ac:dyDescent="0.3">
      <c r="B58" s="6" t="s">
        <v>63</v>
      </c>
      <c r="C58" s="101">
        <f t="shared" ref="C58:D58" si="12">C44+G44+K44+O44</f>
        <v>98371.049999999988</v>
      </c>
      <c r="D58" s="101">
        <f t="shared" si="12"/>
        <v>11234.66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L34"/>
  <sheetViews>
    <sheetView topLeftCell="B10" workbookViewId="0">
      <selection activeCell="L21" sqref="L21"/>
    </sheetView>
  </sheetViews>
  <sheetFormatPr baseColWidth="10" defaultRowHeight="17.25" x14ac:dyDescent="0.3"/>
  <cols>
    <col min="1" max="2" width="11.42578125" style="32"/>
    <col min="3" max="3" width="15.7109375" style="32" customWidth="1"/>
    <col min="4" max="10" width="19.7109375" style="32" customWidth="1"/>
    <col min="11" max="15" width="15.7109375" style="32" customWidth="1"/>
    <col min="16" max="16384" width="11.42578125" style="32"/>
  </cols>
  <sheetData>
    <row r="1" spans="3:12" x14ac:dyDescent="0.3">
      <c r="C1" s="68" t="s">
        <v>85</v>
      </c>
      <c r="J1" s="68" t="s">
        <v>85</v>
      </c>
    </row>
    <row r="2" spans="3:12" x14ac:dyDescent="0.3">
      <c r="C2" s="68" t="s">
        <v>68</v>
      </c>
      <c r="D2" s="69" t="s">
        <v>86</v>
      </c>
      <c r="J2" s="68" t="s">
        <v>68</v>
      </c>
      <c r="K2" s="69" t="s">
        <v>86</v>
      </c>
    </row>
    <row r="3" spans="3:12" x14ac:dyDescent="0.3">
      <c r="C3" s="68" t="s">
        <v>69</v>
      </c>
      <c r="D3" s="68" t="s">
        <v>87</v>
      </c>
      <c r="J3" s="68" t="s">
        <v>69</v>
      </c>
      <c r="K3" s="68" t="s">
        <v>87</v>
      </c>
    </row>
    <row r="5" spans="3:12" x14ac:dyDescent="0.3">
      <c r="C5" s="69" t="s">
        <v>12</v>
      </c>
      <c r="E5" s="68" t="s">
        <v>18</v>
      </c>
      <c r="J5" s="69" t="s">
        <v>12</v>
      </c>
      <c r="L5" s="68" t="s">
        <v>18</v>
      </c>
    </row>
    <row r="6" spans="3:12" x14ac:dyDescent="0.3">
      <c r="C6" s="69" t="s">
        <v>13</v>
      </c>
      <c r="E6" s="68" t="s">
        <v>88</v>
      </c>
      <c r="J6" s="69" t="s">
        <v>13</v>
      </c>
      <c r="L6" s="68" t="s">
        <v>88</v>
      </c>
    </row>
    <row r="7" spans="3:12" x14ac:dyDescent="0.3">
      <c r="C7" s="69" t="s">
        <v>89</v>
      </c>
      <c r="E7" s="68" t="s">
        <v>90</v>
      </c>
      <c r="J7" s="69" t="s">
        <v>89</v>
      </c>
      <c r="L7" s="68" t="s">
        <v>90</v>
      </c>
    </row>
    <row r="8" spans="3:12" x14ac:dyDescent="0.3">
      <c r="C8" s="69" t="s">
        <v>91</v>
      </c>
      <c r="E8" s="68" t="s">
        <v>21</v>
      </c>
      <c r="J8" s="69" t="s">
        <v>91</v>
      </c>
      <c r="L8" s="68" t="s">
        <v>25</v>
      </c>
    </row>
    <row r="9" spans="3:12" x14ac:dyDescent="0.3">
      <c r="C9" s="69" t="s">
        <v>16</v>
      </c>
      <c r="E9" s="68" t="s">
        <v>92</v>
      </c>
      <c r="J9" s="69" t="s">
        <v>16</v>
      </c>
      <c r="L9" s="68" t="s">
        <v>92</v>
      </c>
    </row>
    <row r="11" spans="3:12" ht="71.25" customHeight="1" x14ac:dyDescent="0.3">
      <c r="C11" s="85" t="s">
        <v>81</v>
      </c>
      <c r="D11" s="96" t="s">
        <v>90</v>
      </c>
      <c r="E11" s="97" t="s">
        <v>94</v>
      </c>
      <c r="F11" s="168" t="s">
        <v>114</v>
      </c>
      <c r="G11" s="111" t="s">
        <v>110</v>
      </c>
      <c r="H11" s="168" t="s">
        <v>193</v>
      </c>
      <c r="I11" s="27"/>
    </row>
    <row r="12" spans="3:12" x14ac:dyDescent="0.3">
      <c r="C12" s="33" t="s">
        <v>39</v>
      </c>
      <c r="D12" s="87">
        <f>'Branche loyers admins'!C12/1000</f>
        <v>261.2604</v>
      </c>
      <c r="E12" s="88">
        <f>'Branche loyers admins'!D12/1000</f>
        <v>23.838560000000001</v>
      </c>
      <c r="F12" s="170">
        <f>E12/D12</f>
        <v>9.1244444240305839E-2</v>
      </c>
      <c r="G12" s="104">
        <f>'Branche loyers admins'!C49/1000</f>
        <v>41.24436</v>
      </c>
      <c r="H12" s="172">
        <f>G12/D12</f>
        <v>0.15786686386455812</v>
      </c>
      <c r="I12" s="34"/>
    </row>
    <row r="13" spans="3:12" x14ac:dyDescent="0.3">
      <c r="C13" s="39" t="s">
        <v>45</v>
      </c>
      <c r="D13" s="87">
        <f>'Branche loyers admins'!C13/1000</f>
        <v>1252.481</v>
      </c>
      <c r="E13" s="88">
        <f>'Branche loyers admins'!D13/1000</f>
        <v>93.441000000000003</v>
      </c>
      <c r="F13" s="170">
        <f t="shared" ref="F13:F21" si="0">E13/D13</f>
        <v>7.4604724542727596E-2</v>
      </c>
      <c r="G13" s="87">
        <f>'Branche loyers admins'!C50/1000</f>
        <v>221.5</v>
      </c>
      <c r="H13" s="170">
        <f t="shared" ref="H13:H21" si="1">G13/D13</f>
        <v>0.17684899012440108</v>
      </c>
      <c r="I13" s="34"/>
    </row>
    <row r="14" spans="3:12" x14ac:dyDescent="0.3">
      <c r="C14" s="45" t="s">
        <v>46</v>
      </c>
      <c r="D14" s="90">
        <f>'Branche loyers admins'!C14/1000</f>
        <v>2368.6093999999998</v>
      </c>
      <c r="E14" s="91">
        <f>'Branche loyers admins'!D14/1000</f>
        <v>198.7371</v>
      </c>
      <c r="F14" s="169">
        <f t="shared" si="0"/>
        <v>8.3904547537470731E-2</v>
      </c>
      <c r="G14" s="90">
        <f>'Branche loyers admins'!C51/1000</f>
        <v>521.09979999999996</v>
      </c>
      <c r="H14" s="169">
        <f t="shared" si="1"/>
        <v>0.22000241998532979</v>
      </c>
      <c r="I14" s="34"/>
    </row>
    <row r="15" spans="3:12" x14ac:dyDescent="0.3">
      <c r="C15" s="39" t="s">
        <v>50</v>
      </c>
      <c r="D15" s="87">
        <f>'Branche loyers admins'!C15/1000</f>
        <v>31.532319999999999</v>
      </c>
      <c r="E15" s="88">
        <f>'Branche loyers admins'!D15/1000</f>
        <v>1.3576900000000001</v>
      </c>
      <c r="F15" s="170">
        <f t="shared" si="0"/>
        <v>4.3057091898090601E-2</v>
      </c>
      <c r="G15" s="87">
        <f>'Branche loyers admins'!C52/1000</f>
        <v>5.7314699999999998</v>
      </c>
      <c r="H15" s="170">
        <f t="shared" si="1"/>
        <v>0.18176493198090088</v>
      </c>
      <c r="I15" s="34"/>
    </row>
    <row r="16" spans="3:12" x14ac:dyDescent="0.3">
      <c r="C16" s="39" t="s">
        <v>53</v>
      </c>
      <c r="D16" s="87">
        <f>'Branche loyers admins'!C16/1000</f>
        <v>143.80035000000001</v>
      </c>
      <c r="E16" s="88">
        <f>'Branche loyers admins'!D16/1000</f>
        <v>12.286580000000001</v>
      </c>
      <c r="F16" s="170">
        <f t="shared" si="0"/>
        <v>8.5441933903498843E-2</v>
      </c>
      <c r="G16" s="87">
        <f>'Branche loyers admins'!C53/1000</f>
        <v>23.880380000000002</v>
      </c>
      <c r="H16" s="170">
        <f t="shared" si="1"/>
        <v>0.16606621611143507</v>
      </c>
      <c r="I16" s="34"/>
    </row>
    <row r="17" spans="3:10" x14ac:dyDescent="0.3">
      <c r="C17" s="39" t="s">
        <v>55</v>
      </c>
      <c r="D17" s="87">
        <f>'Branche loyers admins'!C17/1000</f>
        <v>888.17399999999998</v>
      </c>
      <c r="E17" s="88">
        <f>'Branche loyers admins'!D17/1000</f>
        <v>33.503</v>
      </c>
      <c r="F17" s="170">
        <f t="shared" si="0"/>
        <v>3.7721212284980196E-2</v>
      </c>
      <c r="G17" s="87">
        <f>'Branche loyers admins'!C54/1000</f>
        <v>181.78</v>
      </c>
      <c r="H17" s="170">
        <f t="shared" si="1"/>
        <v>0.20466710351800435</v>
      </c>
      <c r="I17" s="34"/>
    </row>
    <row r="18" spans="3:10" x14ac:dyDescent="0.3">
      <c r="C18" s="39" t="s">
        <v>58</v>
      </c>
      <c r="D18" s="87">
        <f>'Branche loyers admins'!C18/1000</f>
        <v>211.02788000000001</v>
      </c>
      <c r="E18" s="88">
        <f>'Branche loyers admins'!D18/1000</f>
        <v>14.430879999999998</v>
      </c>
      <c r="F18" s="170">
        <f t="shared" si="0"/>
        <v>6.8383760477525521E-2</v>
      </c>
      <c r="G18" s="87">
        <f>'Branche loyers admins'!C55/1000</f>
        <v>39.696270000000005</v>
      </c>
      <c r="H18" s="170">
        <f t="shared" si="1"/>
        <v>0.18810912567571642</v>
      </c>
      <c r="I18" s="34"/>
    </row>
    <row r="19" spans="3:10" x14ac:dyDescent="0.3">
      <c r="C19" s="39" t="s">
        <v>60</v>
      </c>
      <c r="D19" s="87">
        <f>'Branche loyers admins'!C19/1000</f>
        <v>49.959830000000004</v>
      </c>
      <c r="E19" s="88">
        <f>'Branche loyers admins'!D19/1000</f>
        <v>2.9840399999999998</v>
      </c>
      <c r="F19" s="170">
        <f t="shared" si="0"/>
        <v>5.9728786106758164E-2</v>
      </c>
      <c r="G19" s="87">
        <f>'Branche loyers admins'!C56/1000</f>
        <v>8.5449900000000003</v>
      </c>
      <c r="H19" s="170">
        <f t="shared" si="1"/>
        <v>0.17103721129555485</v>
      </c>
      <c r="I19" s="34"/>
    </row>
    <row r="20" spans="3:10" x14ac:dyDescent="0.3">
      <c r="C20" s="39" t="s">
        <v>62</v>
      </c>
      <c r="D20" s="87">
        <f>'Branche loyers admins'!C20/1000</f>
        <v>231.13900000000001</v>
      </c>
      <c r="E20" s="88">
        <f>'Branche loyers admins'!D20/1000</f>
        <v>18.797999999999998</v>
      </c>
      <c r="F20" s="170">
        <f t="shared" si="0"/>
        <v>8.1327685937898825E-2</v>
      </c>
      <c r="G20" s="87">
        <f>'Branche loyers admins'!C57/1000</f>
        <v>46.982999999999997</v>
      </c>
      <c r="H20" s="170">
        <f t="shared" si="1"/>
        <v>0.20326729803278545</v>
      </c>
      <c r="I20" s="34"/>
    </row>
    <row r="21" spans="3:10" x14ac:dyDescent="0.3">
      <c r="C21" s="86" t="s">
        <v>63</v>
      </c>
      <c r="D21" s="93">
        <f>'Branche loyers admins'!C21/1000</f>
        <v>489.85746999999998</v>
      </c>
      <c r="E21" s="94">
        <f>'Branche loyers admins'!D21/1000</f>
        <v>9.88767</v>
      </c>
      <c r="F21" s="171">
        <f t="shared" si="0"/>
        <v>2.0184789669533874E-2</v>
      </c>
      <c r="G21" s="94">
        <f>'Branche loyers admins'!C58/1000</f>
        <v>98.371049999999983</v>
      </c>
      <c r="H21" s="171">
        <f t="shared" si="1"/>
        <v>0.20081565766466722</v>
      </c>
      <c r="I21" s="34"/>
    </row>
    <row r="22" spans="3:10" ht="9.75" customHeight="1" x14ac:dyDescent="0.3"/>
    <row r="23" spans="3:10" ht="66" x14ac:dyDescent="0.3">
      <c r="C23" s="85" t="s">
        <v>96</v>
      </c>
      <c r="D23" s="96" t="s">
        <v>90</v>
      </c>
      <c r="E23" s="97" t="s">
        <v>94</v>
      </c>
      <c r="F23" s="108" t="s">
        <v>114</v>
      </c>
      <c r="G23" s="109" t="s">
        <v>110</v>
      </c>
      <c r="H23" s="110" t="s">
        <v>111</v>
      </c>
      <c r="I23" s="188" t="s">
        <v>113</v>
      </c>
      <c r="J23" s="188" t="s">
        <v>112</v>
      </c>
    </row>
    <row r="24" spans="3:10" x14ac:dyDescent="0.3">
      <c r="C24" s="33" t="s">
        <v>39</v>
      </c>
      <c r="D24" s="87">
        <f>'Branche loyers admins'!I12/1000</f>
        <v>139.50561999999999</v>
      </c>
      <c r="E24" s="88">
        <f>'Branche loyers admins'!J12/1000</f>
        <v>23.729710000000001</v>
      </c>
      <c r="F24" s="102">
        <f>E24/D24</f>
        <v>0.17009859531107063</v>
      </c>
      <c r="G24" s="104">
        <f>'Branche loyers admins'!D49/1000</f>
        <v>10.860709999999999</v>
      </c>
      <c r="H24" s="105">
        <f>G24/D24</f>
        <v>7.7851415591715947E-2</v>
      </c>
      <c r="I24" s="160">
        <f>'Branche loyers admins'!J12/'Branche loyers admins'!D12</f>
        <v>0.99543386848870052</v>
      </c>
      <c r="J24" s="161">
        <f t="shared" ref="J24:J33" si="2">G24/G12</f>
        <v>0.26332594323199582</v>
      </c>
    </row>
    <row r="25" spans="3:10" x14ac:dyDescent="0.3">
      <c r="C25" s="39" t="s">
        <v>45</v>
      </c>
      <c r="D25" s="87">
        <f>'Branche loyers admins'!I13/1000</f>
        <v>585.37199999999996</v>
      </c>
      <c r="E25" s="88">
        <f>'Branche loyers admins'!J13/1000</f>
        <v>85.881</v>
      </c>
      <c r="F25" s="102">
        <f t="shared" ref="F25:F33" si="3">E25/D25</f>
        <v>0.14671183452573749</v>
      </c>
      <c r="G25" s="87">
        <f>'Branche loyers admins'!D50/1000</f>
        <v>32.93</v>
      </c>
      <c r="H25" s="89">
        <f t="shared" ref="H25:H33" si="4">G25/D25</f>
        <v>5.6254825990993768E-2</v>
      </c>
      <c r="I25" s="162">
        <f>'Branche loyers admins'!J13/'Branche loyers admins'!D13</f>
        <v>0.91909333162102291</v>
      </c>
      <c r="J25" s="163">
        <f t="shared" si="2"/>
        <v>0.14866817155756207</v>
      </c>
    </row>
    <row r="26" spans="3:10" x14ac:dyDescent="0.3">
      <c r="C26" s="45" t="s">
        <v>46</v>
      </c>
      <c r="D26" s="90">
        <f>'Branche loyers admins'!I14/1000</f>
        <v>908.34519999999998</v>
      </c>
      <c r="E26" s="91">
        <f>'Branche loyers admins'!J14/1000</f>
        <v>180.69289999999998</v>
      </c>
      <c r="F26" s="103">
        <f t="shared" si="3"/>
        <v>0.19892536449799039</v>
      </c>
      <c r="G26" s="90">
        <f>'Branche loyers admins'!D51/1000</f>
        <v>122.64189999999999</v>
      </c>
      <c r="H26" s="107">
        <f t="shared" si="4"/>
        <v>0.13501684161483982</v>
      </c>
      <c r="I26" s="164">
        <f>'Branche loyers admins'!J14/'Branche loyers admins'!D14</f>
        <v>0.90920567926169793</v>
      </c>
      <c r="J26" s="165">
        <f t="shared" si="2"/>
        <v>0.23535203813165922</v>
      </c>
    </row>
    <row r="27" spans="3:10" x14ac:dyDescent="0.3">
      <c r="C27" s="39" t="s">
        <v>50</v>
      </c>
      <c r="D27" s="87">
        <f>'Branche loyers admins'!I15/1000</f>
        <v>13.907999999999999</v>
      </c>
      <c r="E27" s="88">
        <f>'Branche loyers admins'!J15/1000</f>
        <v>1.3226900000000001</v>
      </c>
      <c r="F27" s="102">
        <f t="shared" si="3"/>
        <v>9.5102818521714136E-2</v>
      </c>
      <c r="G27" s="87">
        <f>'Branche loyers admins'!D52/1000</f>
        <v>1.4475499999999999</v>
      </c>
      <c r="H27" s="89">
        <f t="shared" si="4"/>
        <v>0.10408038538970377</v>
      </c>
      <c r="I27" s="162">
        <f>'Branche loyers admins'!J15/'Branche loyers admins'!D15</f>
        <v>0.97422091935567035</v>
      </c>
      <c r="J27" s="163">
        <f t="shared" si="2"/>
        <v>0.25256173372625174</v>
      </c>
    </row>
    <row r="28" spans="3:10" x14ac:dyDescent="0.3">
      <c r="C28" s="39" t="s">
        <v>53</v>
      </c>
      <c r="D28" s="87">
        <f>'Branche loyers admins'!I16/1000</f>
        <v>74.340039999999988</v>
      </c>
      <c r="E28" s="88">
        <f>'Branche loyers admins'!J16/1000</f>
        <v>12.212669999999999</v>
      </c>
      <c r="F28" s="102">
        <f t="shared" si="3"/>
        <v>0.16428118682744858</v>
      </c>
      <c r="G28" s="87">
        <f>'Branche loyers admins'!D53/1000</f>
        <v>6.7368100000000011</v>
      </c>
      <c r="H28" s="89">
        <f t="shared" si="4"/>
        <v>9.0621554683048361E-2</v>
      </c>
      <c r="I28" s="162">
        <f>'Branche loyers admins'!J16/'Branche loyers admins'!D16</f>
        <v>0.99398449365079622</v>
      </c>
      <c r="J28" s="163">
        <f t="shared" si="2"/>
        <v>0.28210648239265879</v>
      </c>
    </row>
    <row r="29" spans="3:10" x14ac:dyDescent="0.3">
      <c r="C29" s="39" t="s">
        <v>55</v>
      </c>
      <c r="D29" s="87">
        <f>'Branche loyers admins'!I17/1000</f>
        <v>441.31799999999998</v>
      </c>
      <c r="E29" s="88">
        <f>'Branche loyers admins'!J17/1000</f>
        <v>32.176000000000002</v>
      </c>
      <c r="F29" s="102">
        <f t="shared" si="3"/>
        <v>7.2908877498765068E-2</v>
      </c>
      <c r="G29" s="87">
        <f>'Branche loyers admins'!D54/1000</f>
        <v>44.765000000000001</v>
      </c>
      <c r="H29" s="89">
        <f t="shared" si="4"/>
        <v>0.10143479305172234</v>
      </c>
      <c r="I29" s="162">
        <f>'Branche loyers admins'!J17/'Branche loyers admins'!D17</f>
        <v>0.96039160672178614</v>
      </c>
      <c r="J29" s="163">
        <f t="shared" si="2"/>
        <v>0.24625921443503135</v>
      </c>
    </row>
    <row r="30" spans="3:10" x14ac:dyDescent="0.3">
      <c r="C30" s="39" t="s">
        <v>58</v>
      </c>
      <c r="D30" s="87">
        <f>'Branche loyers admins'!I18/1000</f>
        <v>98.100259999999992</v>
      </c>
      <c r="E30" s="88">
        <f>'Branche loyers admins'!J18/1000</f>
        <v>13.610809999999999</v>
      </c>
      <c r="F30" s="102">
        <f t="shared" si="3"/>
        <v>0.13874387285008216</v>
      </c>
      <c r="G30" s="87">
        <f>'Branche loyers admins'!D55/1000</f>
        <v>8.9583300000000001</v>
      </c>
      <c r="H30" s="89">
        <f t="shared" si="4"/>
        <v>9.1318106598290372E-2</v>
      </c>
      <c r="I30" s="162">
        <f>'Branche loyers admins'!J18/'Branche loyers admins'!D18</f>
        <v>0.94317255773729669</v>
      </c>
      <c r="J30" s="163">
        <f t="shared" si="2"/>
        <v>0.22567183264321808</v>
      </c>
    </row>
    <row r="31" spans="3:10" x14ac:dyDescent="0.3">
      <c r="C31" s="39" t="s">
        <v>60</v>
      </c>
      <c r="D31" s="87">
        <f>'Branche loyers admins'!I19/1000</f>
        <v>20.60998</v>
      </c>
      <c r="E31" s="88">
        <f>'Branche loyers admins'!J19/1000</f>
        <v>2.9078600000000003</v>
      </c>
      <c r="F31" s="102">
        <f t="shared" si="3"/>
        <v>0.14108989916535583</v>
      </c>
      <c r="G31" s="87">
        <f>'Branche loyers admins'!D56/1000</f>
        <v>1.8257200000000002</v>
      </c>
      <c r="H31" s="89">
        <f t="shared" si="4"/>
        <v>8.8584268398125582E-2</v>
      </c>
      <c r="I31" s="162">
        <f>'Branche loyers admins'!J19/'Branche loyers admins'!D19</f>
        <v>0.97447085159716362</v>
      </c>
      <c r="J31" s="163">
        <f t="shared" si="2"/>
        <v>0.21365970001135171</v>
      </c>
    </row>
    <row r="32" spans="3:10" x14ac:dyDescent="0.3">
      <c r="C32" s="39" t="s">
        <v>62</v>
      </c>
      <c r="D32" s="87">
        <f>'Branche loyers admins'!I20/1000</f>
        <v>104.782</v>
      </c>
      <c r="E32" s="88">
        <f>'Branche loyers admins'!J20/1000</f>
        <v>18.018000000000001</v>
      </c>
      <c r="F32" s="102">
        <f t="shared" si="3"/>
        <v>0.17195701551793249</v>
      </c>
      <c r="G32" s="87">
        <f>'Branche loyers admins'!D57/1000</f>
        <v>9.7010000000000005</v>
      </c>
      <c r="H32" s="89">
        <f t="shared" si="4"/>
        <v>9.2582695501135695E-2</v>
      </c>
      <c r="I32" s="162">
        <f>'Branche loyers admins'!J20/'Branche loyers admins'!D20</f>
        <v>0.95850622406639008</v>
      </c>
      <c r="J32" s="163">
        <f t="shared" si="2"/>
        <v>0.20647893919077115</v>
      </c>
    </row>
    <row r="33" spans="3:10" x14ac:dyDescent="0.3">
      <c r="C33" s="86" t="s">
        <v>63</v>
      </c>
      <c r="D33" s="93">
        <f>'Branche loyers admins'!I21/1000</f>
        <v>181.29355999999999</v>
      </c>
      <c r="E33" s="94">
        <f>'Branche loyers admins'!J21/1000</f>
        <v>8.1908100000000008</v>
      </c>
      <c r="F33" s="106">
        <f t="shared" si="3"/>
        <v>4.5179817749731441E-2</v>
      </c>
      <c r="G33" s="93">
        <f>'Branche loyers admins'!D58/1000</f>
        <v>11.23466</v>
      </c>
      <c r="H33" s="92">
        <f t="shared" si="4"/>
        <v>6.1969437855376668E-2</v>
      </c>
      <c r="I33" s="166">
        <f>'Branche loyers admins'!J21/'Branche loyers admins'!D21</f>
        <v>0.82838626289105521</v>
      </c>
      <c r="J33" s="167">
        <f t="shared" si="2"/>
        <v>0.11420697451130186</v>
      </c>
    </row>
    <row r="34" spans="3:10" x14ac:dyDescent="0.3">
      <c r="C34" s="122" t="s">
        <v>83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18"/>
  <sheetViews>
    <sheetView tabSelected="1" topLeftCell="A79" workbookViewId="0">
      <selection activeCell="L90" sqref="L90"/>
    </sheetView>
  </sheetViews>
  <sheetFormatPr baseColWidth="10" defaultColWidth="9.140625" defaultRowHeight="11.45" customHeight="1" x14ac:dyDescent="0.25"/>
  <cols>
    <col min="1" max="1" width="9.140625" style="95"/>
    <col min="2" max="2" width="56.28515625" style="95" customWidth="1"/>
    <col min="3" max="8" width="15.7109375" style="95" customWidth="1"/>
    <col min="9" max="16384" width="9.140625" style="95"/>
  </cols>
  <sheetData>
    <row r="1" spans="2:8" ht="15" x14ac:dyDescent="0.25">
      <c r="B1" s="112" t="s">
        <v>115</v>
      </c>
    </row>
    <row r="2" spans="2:8" ht="15" x14ac:dyDescent="0.25">
      <c r="B2" s="112" t="s">
        <v>68</v>
      </c>
      <c r="C2" s="113" t="s">
        <v>116</v>
      </c>
      <c r="E2" s="113" t="s">
        <v>116</v>
      </c>
    </row>
    <row r="3" spans="2:8" ht="15" x14ac:dyDescent="0.25">
      <c r="B3" s="112" t="s">
        <v>69</v>
      </c>
      <c r="C3" s="112" t="s">
        <v>87</v>
      </c>
      <c r="E3" s="112" t="s">
        <v>87</v>
      </c>
    </row>
    <row r="4" spans="2:8" ht="15" x14ac:dyDescent="0.25"/>
    <row r="5" spans="2:8" ht="15" x14ac:dyDescent="0.25">
      <c r="B5" s="113" t="s">
        <v>12</v>
      </c>
      <c r="D5" s="112" t="s">
        <v>18</v>
      </c>
      <c r="E5" s="113" t="s">
        <v>12</v>
      </c>
    </row>
    <row r="6" spans="2:8" ht="15" x14ac:dyDescent="0.25">
      <c r="B6" s="113" t="s">
        <v>13</v>
      </c>
      <c r="D6" s="112" t="s">
        <v>88</v>
      </c>
      <c r="E6" s="113" t="s">
        <v>13</v>
      </c>
    </row>
    <row r="7" spans="2:8" ht="15" x14ac:dyDescent="0.25">
      <c r="B7" s="113" t="s">
        <v>89</v>
      </c>
      <c r="D7" s="112" t="s">
        <v>90</v>
      </c>
      <c r="E7" s="113" t="s">
        <v>89</v>
      </c>
    </row>
    <row r="8" spans="2:8" ht="15" x14ac:dyDescent="0.25">
      <c r="B8" s="113" t="s">
        <v>91</v>
      </c>
      <c r="D8" s="112" t="s">
        <v>21</v>
      </c>
      <c r="E8" s="112" t="s">
        <v>25</v>
      </c>
    </row>
    <row r="9" spans="2:8" ht="15" x14ac:dyDescent="0.25">
      <c r="B9" s="113" t="s">
        <v>16</v>
      </c>
      <c r="D9" s="112" t="s">
        <v>92</v>
      </c>
      <c r="F9" s="112" t="s">
        <v>92</v>
      </c>
    </row>
    <row r="10" spans="2:8" ht="15" x14ac:dyDescent="0.25">
      <c r="C10" s="114">
        <f>SUM(C13:C76)</f>
        <v>2368609.4000000004</v>
      </c>
      <c r="D10" s="114">
        <f>SUM(D13:D76)</f>
        <v>489608.09999999992</v>
      </c>
      <c r="E10" s="114">
        <f>SUM(E13:E76)</f>
        <v>908332.90000000026</v>
      </c>
      <c r="F10" s="114">
        <f>SUM(F13:F76)</f>
        <v>181294.60000000003</v>
      </c>
      <c r="G10" s="114" t="s">
        <v>74</v>
      </c>
    </row>
    <row r="11" spans="2:8" ht="15" x14ac:dyDescent="0.25">
      <c r="B11" s="115" t="s">
        <v>105</v>
      </c>
      <c r="C11" s="116" t="s">
        <v>46</v>
      </c>
      <c r="D11" s="116" t="s">
        <v>63</v>
      </c>
      <c r="E11" s="116" t="s">
        <v>46</v>
      </c>
      <c r="F11" s="116" t="s">
        <v>63</v>
      </c>
      <c r="G11" s="116" t="s">
        <v>46</v>
      </c>
      <c r="H11" s="116" t="s">
        <v>63</v>
      </c>
    </row>
    <row r="12" spans="2:8" ht="15" x14ac:dyDescent="0.25">
      <c r="B12" s="21" t="s">
        <v>90</v>
      </c>
      <c r="C12" s="117">
        <v>2368609.4</v>
      </c>
      <c r="D12" s="117">
        <v>489857.47</v>
      </c>
      <c r="E12" s="117">
        <v>908345.2</v>
      </c>
      <c r="F12" s="117">
        <v>181293.56</v>
      </c>
      <c r="G12" s="17">
        <f t="shared" ref="G12:G43" si="0">E12/C12</f>
        <v>0.38349303181858518</v>
      </c>
      <c r="H12" s="17">
        <f t="shared" ref="H12:H43" si="1">F12/D12</f>
        <v>0.37009450932737642</v>
      </c>
    </row>
    <row r="13" spans="2:8" ht="15" x14ac:dyDescent="0.25">
      <c r="B13" s="21" t="s">
        <v>117</v>
      </c>
      <c r="C13" s="118">
        <v>41088.199999999997</v>
      </c>
      <c r="D13" s="118">
        <v>3689.04</v>
      </c>
      <c r="E13" s="118">
        <v>39291.699999999997</v>
      </c>
      <c r="F13" s="118">
        <v>3460.43</v>
      </c>
      <c r="G13" s="17">
        <f t="shared" si="0"/>
        <v>0.95627698463305766</v>
      </c>
      <c r="H13" s="17">
        <f t="shared" si="1"/>
        <v>0.93802994817079777</v>
      </c>
    </row>
    <row r="14" spans="2:8" ht="15" x14ac:dyDescent="0.25">
      <c r="B14" s="21" t="s">
        <v>175</v>
      </c>
      <c r="C14" s="117">
        <v>3595.4</v>
      </c>
      <c r="D14" s="117">
        <v>1958.78</v>
      </c>
      <c r="E14" s="117">
        <v>3068.9</v>
      </c>
      <c r="F14" s="117">
        <v>1025.44</v>
      </c>
      <c r="G14" s="17">
        <f t="shared" si="0"/>
        <v>0.85356288590977358</v>
      </c>
      <c r="H14" s="17">
        <f t="shared" si="1"/>
        <v>0.52350953144304113</v>
      </c>
    </row>
    <row r="15" spans="2:8" ht="15" x14ac:dyDescent="0.25">
      <c r="B15" s="21" t="s">
        <v>176</v>
      </c>
      <c r="C15" s="118">
        <v>969.7</v>
      </c>
      <c r="D15" s="118">
        <v>91.82</v>
      </c>
      <c r="E15" s="118">
        <v>773.6</v>
      </c>
      <c r="F15" s="118">
        <v>65.2</v>
      </c>
      <c r="G15" s="17">
        <f t="shared" si="0"/>
        <v>0.79777250696091573</v>
      </c>
      <c r="H15" s="17">
        <f t="shared" si="1"/>
        <v>0.71008494881289486</v>
      </c>
    </row>
    <row r="16" spans="2:8" ht="15" x14ac:dyDescent="0.25">
      <c r="B16" s="21" t="s">
        <v>118</v>
      </c>
      <c r="C16" s="117">
        <v>2249.8000000000002</v>
      </c>
      <c r="D16" s="117">
        <v>3993.75</v>
      </c>
      <c r="E16" s="117">
        <v>987.4</v>
      </c>
      <c r="F16" s="117">
        <v>3136.52</v>
      </c>
      <c r="G16" s="17">
        <f t="shared" si="0"/>
        <v>0.43888345630722725</v>
      </c>
      <c r="H16" s="17">
        <f t="shared" si="1"/>
        <v>0.78535712050078244</v>
      </c>
    </row>
    <row r="17" spans="2:8" ht="15" x14ac:dyDescent="0.25">
      <c r="B17" s="21" t="s">
        <v>119</v>
      </c>
      <c r="C17" s="118">
        <v>41146.699999999997</v>
      </c>
      <c r="D17" s="118">
        <v>4452.57</v>
      </c>
      <c r="E17" s="119">
        <v>13268</v>
      </c>
      <c r="F17" s="118">
        <v>1374.09</v>
      </c>
      <c r="G17" s="17">
        <f t="shared" si="0"/>
        <v>0.32245599282567011</v>
      </c>
      <c r="H17" s="17">
        <f t="shared" si="1"/>
        <v>0.30860604100553163</v>
      </c>
    </row>
    <row r="18" spans="2:8" ht="15" x14ac:dyDescent="0.25">
      <c r="B18" s="21" t="s">
        <v>120</v>
      </c>
      <c r="C18" s="117">
        <v>6803.8</v>
      </c>
      <c r="D18" s="117">
        <v>506.89</v>
      </c>
      <c r="E18" s="117">
        <v>2013.9</v>
      </c>
      <c r="F18" s="117">
        <v>161.15</v>
      </c>
      <c r="G18" s="17">
        <f t="shared" si="0"/>
        <v>0.29599635497810045</v>
      </c>
      <c r="H18" s="17">
        <f t="shared" si="1"/>
        <v>0.31791907514450868</v>
      </c>
    </row>
    <row r="19" spans="2:8" ht="15" x14ac:dyDescent="0.25">
      <c r="B19" s="21" t="s">
        <v>121</v>
      </c>
      <c r="C19" s="118">
        <v>4510.6000000000004</v>
      </c>
      <c r="D19" s="118">
        <v>3948.22</v>
      </c>
      <c r="E19" s="118">
        <v>1760.9</v>
      </c>
      <c r="F19" s="118">
        <v>2036.2</v>
      </c>
      <c r="G19" s="17">
        <f t="shared" si="0"/>
        <v>0.39039152219216955</v>
      </c>
      <c r="H19" s="17">
        <f t="shared" si="1"/>
        <v>0.51572607402829629</v>
      </c>
    </row>
    <row r="20" spans="2:8" ht="15" x14ac:dyDescent="0.25">
      <c r="B20" s="21" t="s">
        <v>122</v>
      </c>
      <c r="C20" s="117">
        <v>5507.4</v>
      </c>
      <c r="D20" s="117">
        <v>5843.49</v>
      </c>
      <c r="E20" s="117">
        <v>2133.6999999999998</v>
      </c>
      <c r="F20" s="117">
        <v>3802.4</v>
      </c>
      <c r="G20" s="17">
        <f t="shared" si="0"/>
        <v>0.38742419290409269</v>
      </c>
      <c r="H20" s="17">
        <f t="shared" si="1"/>
        <v>0.65070702610939701</v>
      </c>
    </row>
    <row r="21" spans="2:8" ht="15" x14ac:dyDescent="0.25">
      <c r="B21" s="21" t="s">
        <v>123</v>
      </c>
      <c r="C21" s="118">
        <v>2830.5</v>
      </c>
      <c r="D21" s="118">
        <v>569.26</v>
      </c>
      <c r="E21" s="118">
        <v>660.7</v>
      </c>
      <c r="F21" s="118">
        <v>126.06</v>
      </c>
      <c r="G21" s="17">
        <f t="shared" si="0"/>
        <v>0.23342165695106873</v>
      </c>
      <c r="H21" s="17">
        <f t="shared" si="1"/>
        <v>0.22144538523697432</v>
      </c>
    </row>
    <row r="22" spans="2:8" ht="15" x14ac:dyDescent="0.25">
      <c r="B22" s="21" t="s">
        <v>124</v>
      </c>
      <c r="C22" s="117">
        <v>1944.3</v>
      </c>
      <c r="D22" s="117">
        <v>2047.4</v>
      </c>
      <c r="E22" s="117">
        <v>1172.3</v>
      </c>
      <c r="F22" s="117">
        <v>1705.24</v>
      </c>
      <c r="G22" s="17">
        <f t="shared" si="0"/>
        <v>0.60294193282929587</v>
      </c>
      <c r="H22" s="17">
        <f t="shared" si="1"/>
        <v>0.83288072677542246</v>
      </c>
    </row>
    <row r="23" spans="2:8" ht="15" x14ac:dyDescent="0.25">
      <c r="B23" s="21" t="s">
        <v>125</v>
      </c>
      <c r="C23" s="118">
        <v>17653.900000000001</v>
      </c>
      <c r="D23" s="118">
        <v>3346.88</v>
      </c>
      <c r="E23" s="118">
        <v>7720.9</v>
      </c>
      <c r="F23" s="118">
        <v>1992.36</v>
      </c>
      <c r="G23" s="17">
        <f t="shared" si="0"/>
        <v>0.43734812137827894</v>
      </c>
      <c r="H23" s="17">
        <f t="shared" si="1"/>
        <v>0.59528874653408548</v>
      </c>
    </row>
    <row r="24" spans="2:8" ht="15" x14ac:dyDescent="0.25">
      <c r="B24" s="21" t="s">
        <v>126</v>
      </c>
      <c r="C24" s="117">
        <v>14832.4</v>
      </c>
      <c r="D24" s="117">
        <v>8554.23</v>
      </c>
      <c r="E24" s="117">
        <v>10451.299999999999</v>
      </c>
      <c r="F24" s="117">
        <v>7183.34</v>
      </c>
      <c r="G24" s="17">
        <f t="shared" si="0"/>
        <v>0.70462635851244571</v>
      </c>
      <c r="H24" s="17">
        <f t="shared" si="1"/>
        <v>0.83974127420001576</v>
      </c>
    </row>
    <row r="25" spans="2:8" ht="15" x14ac:dyDescent="0.25">
      <c r="B25" s="21" t="s">
        <v>127</v>
      </c>
      <c r="C25" s="118">
        <v>10036.799999999999</v>
      </c>
      <c r="D25" s="118">
        <v>1707.03</v>
      </c>
      <c r="E25" s="118">
        <v>3066.4</v>
      </c>
      <c r="F25" s="118">
        <v>540.47</v>
      </c>
      <c r="G25" s="17">
        <f t="shared" si="0"/>
        <v>0.30551570221584573</v>
      </c>
      <c r="H25" s="17">
        <f t="shared" si="1"/>
        <v>0.31661423642232417</v>
      </c>
    </row>
    <row r="26" spans="2:8" ht="15" x14ac:dyDescent="0.25">
      <c r="B26" s="21" t="s">
        <v>128</v>
      </c>
      <c r="C26" s="117">
        <v>8739.5</v>
      </c>
      <c r="D26" s="117">
        <v>1635.62</v>
      </c>
      <c r="E26" s="120">
        <v>3072</v>
      </c>
      <c r="F26" s="117">
        <v>487.04</v>
      </c>
      <c r="G26" s="17">
        <f t="shared" si="0"/>
        <v>0.35150752331369073</v>
      </c>
      <c r="H26" s="17">
        <f t="shared" si="1"/>
        <v>0.29777087587581469</v>
      </c>
    </row>
    <row r="27" spans="2:8" ht="15" x14ac:dyDescent="0.25">
      <c r="B27" s="21" t="s">
        <v>129</v>
      </c>
      <c r="C27" s="118">
        <v>8022.5</v>
      </c>
      <c r="D27" s="118">
        <v>3936.93</v>
      </c>
      <c r="E27" s="118">
        <v>3783.3</v>
      </c>
      <c r="F27" s="118">
        <v>2110.9</v>
      </c>
      <c r="G27" s="17">
        <f t="shared" si="0"/>
        <v>0.47158616391399194</v>
      </c>
      <c r="H27" s="17">
        <f t="shared" si="1"/>
        <v>0.53617920562468735</v>
      </c>
    </row>
    <row r="28" spans="2:8" ht="15" x14ac:dyDescent="0.25">
      <c r="B28" s="21" t="s">
        <v>130</v>
      </c>
      <c r="C28" s="117">
        <v>22650.400000000001</v>
      </c>
      <c r="D28" s="117">
        <v>6843.63</v>
      </c>
      <c r="E28" s="117">
        <v>6890.2</v>
      </c>
      <c r="F28" s="117">
        <v>2755.51</v>
      </c>
      <c r="G28" s="17">
        <f t="shared" si="0"/>
        <v>0.30419771836258958</v>
      </c>
      <c r="H28" s="17">
        <f t="shared" si="1"/>
        <v>0.4026386581390286</v>
      </c>
    </row>
    <row r="29" spans="2:8" ht="15" x14ac:dyDescent="0.25">
      <c r="B29" s="21" t="s">
        <v>131</v>
      </c>
      <c r="C29" s="118">
        <v>11921.8</v>
      </c>
      <c r="D29" s="118">
        <v>3097.2</v>
      </c>
      <c r="E29" s="119">
        <v>4720</v>
      </c>
      <c r="F29" s="118">
        <v>1491.87</v>
      </c>
      <c r="G29" s="17">
        <f t="shared" si="0"/>
        <v>0.39591336878659267</v>
      </c>
      <c r="H29" s="17">
        <f t="shared" si="1"/>
        <v>0.48168345602479656</v>
      </c>
    </row>
    <row r="30" spans="2:8" ht="15" x14ac:dyDescent="0.25">
      <c r="B30" s="21" t="s">
        <v>132</v>
      </c>
      <c r="C30" s="117">
        <v>7433.6</v>
      </c>
      <c r="D30" s="117">
        <v>2235.5500000000002</v>
      </c>
      <c r="E30" s="117">
        <v>1808.3</v>
      </c>
      <c r="F30" s="117">
        <v>369.72</v>
      </c>
      <c r="G30" s="17">
        <f t="shared" si="0"/>
        <v>0.24326033146792939</v>
      </c>
      <c r="H30" s="17">
        <f t="shared" si="1"/>
        <v>0.16538212073091632</v>
      </c>
    </row>
    <row r="31" spans="2:8" ht="15" x14ac:dyDescent="0.25">
      <c r="B31" s="21" t="s">
        <v>133</v>
      </c>
      <c r="C31" s="118">
        <v>13576.1</v>
      </c>
      <c r="D31" s="118">
        <v>12078.54</v>
      </c>
      <c r="E31" s="118">
        <v>3941.1</v>
      </c>
      <c r="F31" s="118">
        <v>6709.66</v>
      </c>
      <c r="G31" s="17">
        <f t="shared" si="0"/>
        <v>0.29029691885003794</v>
      </c>
      <c r="H31" s="17">
        <f t="shared" si="1"/>
        <v>0.55550256901910322</v>
      </c>
    </row>
    <row r="32" spans="2:8" ht="15" x14ac:dyDescent="0.25">
      <c r="B32" s="21" t="s">
        <v>134</v>
      </c>
      <c r="C32" s="117">
        <v>13071.7</v>
      </c>
      <c r="D32" s="117">
        <v>10965.98</v>
      </c>
      <c r="E32" s="117">
        <v>5973.3</v>
      </c>
      <c r="F32" s="117">
        <v>5489.01</v>
      </c>
      <c r="G32" s="17">
        <f t="shared" si="0"/>
        <v>0.45696428161601016</v>
      </c>
      <c r="H32" s="17">
        <f t="shared" si="1"/>
        <v>0.50054897054344438</v>
      </c>
    </row>
    <row r="33" spans="2:8" ht="15" x14ac:dyDescent="0.25">
      <c r="B33" s="21" t="s">
        <v>135</v>
      </c>
      <c r="C33" s="119">
        <v>16903</v>
      </c>
      <c r="D33" s="118">
        <v>2219.37</v>
      </c>
      <c r="E33" s="118">
        <v>7044.1</v>
      </c>
      <c r="F33" s="118">
        <v>981.6</v>
      </c>
      <c r="G33" s="17">
        <f t="shared" si="0"/>
        <v>0.4167366739632018</v>
      </c>
      <c r="H33" s="17">
        <f t="shared" si="1"/>
        <v>0.44228767623244436</v>
      </c>
    </row>
    <row r="34" spans="2:8" ht="15" x14ac:dyDescent="0.25">
      <c r="B34" s="21" t="s">
        <v>136</v>
      </c>
      <c r="C34" s="117">
        <v>8662.4</v>
      </c>
      <c r="D34" s="117">
        <v>1955.11</v>
      </c>
      <c r="E34" s="117">
        <v>3025.8</v>
      </c>
      <c r="F34" s="117">
        <v>658.26</v>
      </c>
      <c r="G34" s="17">
        <f t="shared" si="0"/>
        <v>0.34930273365349096</v>
      </c>
      <c r="H34" s="17">
        <f t="shared" si="1"/>
        <v>0.33668693833083563</v>
      </c>
    </row>
    <row r="35" spans="2:8" ht="15" x14ac:dyDescent="0.25">
      <c r="B35" s="21" t="s">
        <v>137</v>
      </c>
      <c r="C35" s="118">
        <v>30610.5</v>
      </c>
      <c r="D35" s="118">
        <v>1496.86</v>
      </c>
      <c r="E35" s="118">
        <v>6743.2</v>
      </c>
      <c r="F35" s="118">
        <v>271.51</v>
      </c>
      <c r="G35" s="17">
        <f t="shared" si="0"/>
        <v>0.22029042322079023</v>
      </c>
      <c r="H35" s="17">
        <f t="shared" si="1"/>
        <v>0.18138636879868525</v>
      </c>
    </row>
    <row r="36" spans="2:8" ht="15" x14ac:dyDescent="0.25">
      <c r="B36" s="21" t="s">
        <v>138</v>
      </c>
      <c r="C36" s="117">
        <v>21498.799999999999</v>
      </c>
      <c r="D36" s="117">
        <v>15251.94</v>
      </c>
      <c r="E36" s="117">
        <v>6531.8</v>
      </c>
      <c r="F36" s="117">
        <v>10967.39</v>
      </c>
      <c r="G36" s="17">
        <f t="shared" si="0"/>
        <v>0.30382160864792457</v>
      </c>
      <c r="H36" s="17">
        <f t="shared" si="1"/>
        <v>0.71908163813914816</v>
      </c>
    </row>
    <row r="37" spans="2:8" ht="15" x14ac:dyDescent="0.25">
      <c r="B37" s="21" t="s">
        <v>139</v>
      </c>
      <c r="C37" s="118">
        <v>3469.6</v>
      </c>
      <c r="D37" s="118">
        <v>515.07000000000005</v>
      </c>
      <c r="E37" s="119">
        <v>2003</v>
      </c>
      <c r="F37" s="118">
        <v>223.34</v>
      </c>
      <c r="G37" s="17">
        <f t="shared" si="0"/>
        <v>0.57729997694258706</v>
      </c>
      <c r="H37" s="17">
        <f t="shared" si="1"/>
        <v>0.43361096549983497</v>
      </c>
    </row>
    <row r="38" spans="2:8" ht="15" x14ac:dyDescent="0.25">
      <c r="B38" s="21" t="s">
        <v>140</v>
      </c>
      <c r="C38" s="117">
        <v>13507.5</v>
      </c>
      <c r="D38" s="117">
        <v>2740.08</v>
      </c>
      <c r="E38" s="117">
        <v>7198.5</v>
      </c>
      <c r="F38" s="117">
        <v>1055.54</v>
      </c>
      <c r="G38" s="17">
        <f t="shared" si="0"/>
        <v>0.53292615213770123</v>
      </c>
      <c r="H38" s="17">
        <f t="shared" si="1"/>
        <v>0.38522232927505767</v>
      </c>
    </row>
    <row r="39" spans="2:8" ht="15" x14ac:dyDescent="0.25">
      <c r="B39" s="21" t="s">
        <v>141</v>
      </c>
      <c r="C39" s="118">
        <v>130929.3</v>
      </c>
      <c r="D39" s="118">
        <v>32623.15</v>
      </c>
      <c r="E39" s="118">
        <v>42073.7</v>
      </c>
      <c r="F39" s="118">
        <v>7101.3</v>
      </c>
      <c r="G39" s="17">
        <f t="shared" si="0"/>
        <v>0.32134671154584954</v>
      </c>
      <c r="H39" s="17">
        <f t="shared" si="1"/>
        <v>0.21767671116982878</v>
      </c>
    </row>
    <row r="40" spans="2:8" ht="15" x14ac:dyDescent="0.25">
      <c r="B40" s="21" t="s">
        <v>142</v>
      </c>
      <c r="C40" s="117">
        <v>30456.9</v>
      </c>
      <c r="D40" s="117">
        <v>7236.58</v>
      </c>
      <c r="E40" s="117">
        <v>7631.9</v>
      </c>
      <c r="F40" s="117">
        <v>2178.63</v>
      </c>
      <c r="G40" s="17">
        <f t="shared" si="0"/>
        <v>0.25058032826715781</v>
      </c>
      <c r="H40" s="17">
        <f t="shared" si="1"/>
        <v>0.30105795831732673</v>
      </c>
    </row>
    <row r="41" spans="2:8" ht="15" x14ac:dyDescent="0.25">
      <c r="B41" s="21" t="s">
        <v>143</v>
      </c>
      <c r="C41" s="118">
        <v>94463.5</v>
      </c>
      <c r="D41" s="118">
        <v>29559.34</v>
      </c>
      <c r="E41" s="118">
        <v>28665.200000000001</v>
      </c>
      <c r="F41" s="118">
        <v>11679.84</v>
      </c>
      <c r="G41" s="17">
        <f t="shared" si="0"/>
        <v>0.30345265631699014</v>
      </c>
      <c r="H41" s="17">
        <f t="shared" si="1"/>
        <v>0.39513196167438108</v>
      </c>
    </row>
    <row r="42" spans="2:8" ht="15" x14ac:dyDescent="0.25">
      <c r="B42" s="21" t="s">
        <v>144</v>
      </c>
      <c r="C42" s="117">
        <v>107729.3</v>
      </c>
      <c r="D42" s="117">
        <v>16777.68</v>
      </c>
      <c r="E42" s="117">
        <v>37614.5</v>
      </c>
      <c r="F42" s="117">
        <v>3878.6</v>
      </c>
      <c r="G42" s="17">
        <f t="shared" si="0"/>
        <v>0.34915756437663664</v>
      </c>
      <c r="H42" s="17">
        <f t="shared" si="1"/>
        <v>0.23117618168900586</v>
      </c>
    </row>
    <row r="43" spans="2:8" ht="15" x14ac:dyDescent="0.25">
      <c r="B43" s="21" t="s">
        <v>145</v>
      </c>
      <c r="C43" s="118">
        <v>46734.6</v>
      </c>
      <c r="D43" s="118">
        <v>10512.06</v>
      </c>
      <c r="E43" s="118">
        <v>14334.7</v>
      </c>
      <c r="F43" s="118">
        <v>3149.88</v>
      </c>
      <c r="G43" s="17">
        <f t="shared" si="0"/>
        <v>0.30672563796416363</v>
      </c>
      <c r="H43" s="17">
        <f t="shared" si="1"/>
        <v>0.29964440842232637</v>
      </c>
    </row>
    <row r="44" spans="2:8" ht="15" x14ac:dyDescent="0.25">
      <c r="B44" s="21" t="s">
        <v>146</v>
      </c>
      <c r="C44" s="117">
        <v>21426.5</v>
      </c>
      <c r="D44" s="117">
        <v>1273.43</v>
      </c>
      <c r="E44" s="117">
        <v>20335.7</v>
      </c>
      <c r="F44" s="117">
        <v>896.46</v>
      </c>
      <c r="G44" s="17">
        <f t="shared" ref="G44:G75" si="2">E44/C44</f>
        <v>0.94909107880428445</v>
      </c>
      <c r="H44" s="17">
        <f t="shared" ref="H44:H75" si="3">F44/D44</f>
        <v>0.70397273505414515</v>
      </c>
    </row>
    <row r="45" spans="2:8" ht="15" x14ac:dyDescent="0.25">
      <c r="B45" s="21" t="s">
        <v>147</v>
      </c>
      <c r="C45" s="118">
        <v>8214.5</v>
      </c>
      <c r="D45" s="118">
        <v>135.19</v>
      </c>
      <c r="E45" s="118">
        <v>3430.6</v>
      </c>
      <c r="F45" s="118">
        <v>-232.18</v>
      </c>
      <c r="G45" s="17">
        <f t="shared" si="2"/>
        <v>0.41762736624261976</v>
      </c>
      <c r="H45" s="17">
        <f t="shared" si="3"/>
        <v>-1.7174347215030699</v>
      </c>
    </row>
    <row r="46" spans="2:8" ht="15" x14ac:dyDescent="0.25">
      <c r="B46" s="21" t="s">
        <v>148</v>
      </c>
      <c r="C46" s="117">
        <v>52348.4</v>
      </c>
      <c r="D46" s="117">
        <v>11549.07</v>
      </c>
      <c r="E46" s="117">
        <v>29673.7</v>
      </c>
      <c r="F46" s="117">
        <v>6837.42</v>
      </c>
      <c r="G46" s="17">
        <f t="shared" si="2"/>
        <v>0.56685018071230453</v>
      </c>
      <c r="H46" s="17">
        <f t="shared" si="3"/>
        <v>0.59203208570040711</v>
      </c>
    </row>
    <row r="47" spans="2:8" ht="15" x14ac:dyDescent="0.25">
      <c r="B47" s="21" t="s">
        <v>149</v>
      </c>
      <c r="C47" s="118">
        <v>6057.7</v>
      </c>
      <c r="D47" s="118">
        <v>1505.04</v>
      </c>
      <c r="E47" s="118">
        <v>-896.5</v>
      </c>
      <c r="F47" s="118">
        <v>140.83000000000001</v>
      </c>
      <c r="G47" s="17">
        <f t="shared" si="2"/>
        <v>-0.14799346286544399</v>
      </c>
      <c r="H47" s="17">
        <f t="shared" si="3"/>
        <v>9.3572263860096747E-2</v>
      </c>
    </row>
    <row r="48" spans="2:8" ht="15" x14ac:dyDescent="0.25">
      <c r="B48" s="21" t="s">
        <v>150</v>
      </c>
      <c r="C48" s="120">
        <v>55377</v>
      </c>
      <c r="D48" s="117">
        <v>8006.23</v>
      </c>
      <c r="E48" s="117">
        <v>14015.5</v>
      </c>
      <c r="F48" s="117">
        <v>876.23</v>
      </c>
      <c r="G48" s="17">
        <f t="shared" si="2"/>
        <v>0.25309243909926504</v>
      </c>
      <c r="H48" s="17">
        <f t="shared" si="3"/>
        <v>0.10944352085813173</v>
      </c>
    </row>
    <row r="49" spans="2:8" ht="15" x14ac:dyDescent="0.25">
      <c r="B49" s="21" t="s">
        <v>151</v>
      </c>
      <c r="C49" s="119">
        <v>15953</v>
      </c>
      <c r="D49" s="118">
        <v>5252.41</v>
      </c>
      <c r="E49" s="118">
        <v>4506.3999999999996</v>
      </c>
      <c r="F49" s="118">
        <v>2320.2199999999998</v>
      </c>
      <c r="G49" s="17">
        <f t="shared" si="2"/>
        <v>0.28247978436657678</v>
      </c>
      <c r="H49" s="17">
        <f t="shared" si="3"/>
        <v>0.44174388518794228</v>
      </c>
    </row>
    <row r="50" spans="2:8" ht="15" x14ac:dyDescent="0.25">
      <c r="B50" s="21" t="s">
        <v>152</v>
      </c>
      <c r="C50" s="117">
        <v>12498.3</v>
      </c>
      <c r="D50" s="117">
        <v>2232.73</v>
      </c>
      <c r="E50" s="117">
        <v>4950.5</v>
      </c>
      <c r="F50" s="117">
        <v>845.19</v>
      </c>
      <c r="G50" s="17">
        <f t="shared" si="2"/>
        <v>0.39609386876615221</v>
      </c>
      <c r="H50" s="17">
        <f t="shared" si="3"/>
        <v>0.37854554737921742</v>
      </c>
    </row>
    <row r="51" spans="2:8" ht="15" x14ac:dyDescent="0.25">
      <c r="B51" s="21" t="s">
        <v>153</v>
      </c>
      <c r="C51" s="118">
        <v>24525.8</v>
      </c>
      <c r="D51" s="118">
        <v>4559.63</v>
      </c>
      <c r="E51" s="118">
        <v>15888.4</v>
      </c>
      <c r="F51" s="118">
        <v>3097.58</v>
      </c>
      <c r="G51" s="17">
        <f t="shared" si="2"/>
        <v>0.64782392419411394</v>
      </c>
      <c r="H51" s="17">
        <f t="shared" si="3"/>
        <v>0.67934898226391172</v>
      </c>
    </row>
    <row r="52" spans="2:8" ht="15" x14ac:dyDescent="0.25">
      <c r="B52" s="21" t="s">
        <v>154</v>
      </c>
      <c r="C52" s="117">
        <v>78695.399999999994</v>
      </c>
      <c r="D52" s="117">
        <v>25869.55</v>
      </c>
      <c r="E52" s="117">
        <v>12208.5</v>
      </c>
      <c r="F52" s="117">
        <v>11080.38</v>
      </c>
      <c r="G52" s="17">
        <f t="shared" si="2"/>
        <v>0.15513613248042454</v>
      </c>
      <c r="H52" s="17">
        <f t="shared" si="3"/>
        <v>0.42831746203548188</v>
      </c>
    </row>
    <row r="53" spans="2:8" ht="15" x14ac:dyDescent="0.25">
      <c r="B53" s="21" t="s">
        <v>155</v>
      </c>
      <c r="C53" s="118">
        <v>49963.1</v>
      </c>
      <c r="D53" s="118">
        <v>13204.82</v>
      </c>
      <c r="E53" s="118">
        <v>9073.9</v>
      </c>
      <c r="F53" s="118">
        <v>5926.85</v>
      </c>
      <c r="G53" s="17">
        <f t="shared" si="2"/>
        <v>0.1816120296779023</v>
      </c>
      <c r="H53" s="17">
        <f t="shared" si="3"/>
        <v>0.44883989331168472</v>
      </c>
    </row>
    <row r="54" spans="2:8" ht="15" x14ac:dyDescent="0.25">
      <c r="B54" s="21" t="s">
        <v>156</v>
      </c>
      <c r="C54" s="117">
        <v>10672.2</v>
      </c>
      <c r="D54" s="117">
        <v>5475.37</v>
      </c>
      <c r="E54" s="117">
        <v>-1071.2</v>
      </c>
      <c r="F54" s="117">
        <v>3320.73</v>
      </c>
      <c r="G54" s="17">
        <f t="shared" si="2"/>
        <v>-0.1003729315417627</v>
      </c>
      <c r="H54" s="17">
        <f t="shared" si="3"/>
        <v>0.60648504119356317</v>
      </c>
    </row>
    <row r="55" spans="2:8" ht="15" x14ac:dyDescent="0.25">
      <c r="B55" s="21" t="s">
        <v>157</v>
      </c>
      <c r="C55" s="118">
        <v>27304.799999999999</v>
      </c>
      <c r="D55" s="118">
        <v>2274.12</v>
      </c>
      <c r="E55" s="119">
        <v>6440</v>
      </c>
      <c r="F55" s="118">
        <v>214.78</v>
      </c>
      <c r="G55" s="17">
        <f t="shared" si="2"/>
        <v>0.23585596671647477</v>
      </c>
      <c r="H55" s="17">
        <f t="shared" si="3"/>
        <v>9.4445323905510706E-2</v>
      </c>
    </row>
    <row r="56" spans="2:8" ht="15" x14ac:dyDescent="0.25">
      <c r="B56" s="21" t="s">
        <v>94</v>
      </c>
      <c r="C56" s="117">
        <v>198737.1</v>
      </c>
      <c r="D56" s="117">
        <v>9887.67</v>
      </c>
      <c r="E56" s="117">
        <v>180692.9</v>
      </c>
      <c r="F56" s="117">
        <v>8190.81</v>
      </c>
      <c r="G56" s="20">
        <f t="shared" si="2"/>
        <v>0.90920567926169793</v>
      </c>
      <c r="H56" s="20">
        <f t="shared" si="3"/>
        <v>0.82838626289105521</v>
      </c>
    </row>
    <row r="57" spans="2:8" ht="15" x14ac:dyDescent="0.25">
      <c r="B57" s="21" t="s">
        <v>158</v>
      </c>
      <c r="C57" s="118">
        <v>126675.3</v>
      </c>
      <c r="D57" s="118">
        <v>27878.94</v>
      </c>
      <c r="E57" s="118">
        <v>87681.8</v>
      </c>
      <c r="F57" s="118">
        <v>20895.330000000002</v>
      </c>
      <c r="G57" s="17">
        <f t="shared" si="2"/>
        <v>0.69217755947686721</v>
      </c>
      <c r="H57" s="17">
        <f t="shared" si="3"/>
        <v>0.7495023124982515</v>
      </c>
    </row>
    <row r="58" spans="2:8" ht="15" x14ac:dyDescent="0.25">
      <c r="B58" s="21" t="s">
        <v>159</v>
      </c>
      <c r="C58" s="117">
        <v>98886.3</v>
      </c>
      <c r="D58" s="117">
        <v>14714.38</v>
      </c>
      <c r="E58" s="117">
        <v>19795.599999999999</v>
      </c>
      <c r="F58" s="117">
        <v>4146.53</v>
      </c>
      <c r="G58" s="17">
        <f t="shared" si="2"/>
        <v>0.20018546552960317</v>
      </c>
      <c r="H58" s="17">
        <f t="shared" si="3"/>
        <v>0.28180120399228509</v>
      </c>
    </row>
    <row r="59" spans="2:8" ht="15" x14ac:dyDescent="0.25">
      <c r="B59" s="21" t="s">
        <v>160</v>
      </c>
      <c r="C59" s="118">
        <v>40219.9</v>
      </c>
      <c r="D59" s="118">
        <v>10588.36</v>
      </c>
      <c r="E59" s="118">
        <v>9954.2000000000007</v>
      </c>
      <c r="F59" s="118">
        <v>1675.98</v>
      </c>
      <c r="G59" s="17">
        <f t="shared" si="2"/>
        <v>0.24749439953853691</v>
      </c>
      <c r="H59" s="17">
        <f t="shared" si="3"/>
        <v>0.15828513575284556</v>
      </c>
    </row>
    <row r="60" spans="2:8" ht="15" x14ac:dyDescent="0.25">
      <c r="B60" s="21" t="s">
        <v>161</v>
      </c>
      <c r="C60" s="117">
        <v>46227.1</v>
      </c>
      <c r="D60" s="117">
        <v>8562.98</v>
      </c>
      <c r="E60" s="117">
        <v>23054.2</v>
      </c>
      <c r="F60" s="117">
        <v>3737.21</v>
      </c>
      <c r="G60" s="17">
        <f t="shared" si="2"/>
        <v>0.49871612106318591</v>
      </c>
      <c r="H60" s="17">
        <f t="shared" si="3"/>
        <v>0.43643801573751195</v>
      </c>
    </row>
    <row r="61" spans="2:8" ht="15" x14ac:dyDescent="0.25">
      <c r="B61" s="21" t="s">
        <v>162</v>
      </c>
      <c r="C61" s="118">
        <v>8928.7000000000007</v>
      </c>
      <c r="D61" s="118">
        <v>1855.67</v>
      </c>
      <c r="E61" s="118">
        <v>2032.8</v>
      </c>
      <c r="F61" s="118">
        <v>235.47</v>
      </c>
      <c r="G61" s="17">
        <f t="shared" si="2"/>
        <v>0.22767032154736969</v>
      </c>
      <c r="H61" s="17">
        <f t="shared" si="3"/>
        <v>0.12689217371623188</v>
      </c>
    </row>
    <row r="62" spans="2:8" ht="15" x14ac:dyDescent="0.25">
      <c r="B62" s="21" t="s">
        <v>163</v>
      </c>
      <c r="C62" s="117">
        <v>8901.2000000000007</v>
      </c>
      <c r="D62" s="117">
        <v>3555.64</v>
      </c>
      <c r="E62" s="120">
        <v>3451</v>
      </c>
      <c r="F62" s="117">
        <v>1447.56</v>
      </c>
      <c r="G62" s="17">
        <f t="shared" si="2"/>
        <v>0.38770053475935828</v>
      </c>
      <c r="H62" s="17">
        <f t="shared" si="3"/>
        <v>0.40711658098120168</v>
      </c>
    </row>
    <row r="63" spans="2:8" ht="15" x14ac:dyDescent="0.25">
      <c r="B63" s="21" t="s">
        <v>164</v>
      </c>
      <c r="C63" s="118">
        <v>41605.599999999999</v>
      </c>
      <c r="D63" s="118">
        <v>3270.21</v>
      </c>
      <c r="E63" s="118">
        <v>30812.2</v>
      </c>
      <c r="F63" s="118">
        <v>2025.1</v>
      </c>
      <c r="G63" s="17">
        <f t="shared" si="2"/>
        <v>0.74057819139731196</v>
      </c>
      <c r="H63" s="17">
        <f t="shared" si="3"/>
        <v>0.61925686729598406</v>
      </c>
    </row>
    <row r="64" spans="2:8" ht="15" x14ac:dyDescent="0.25">
      <c r="B64" s="21" t="s">
        <v>165</v>
      </c>
      <c r="C64" s="117">
        <v>41187.599999999999</v>
      </c>
      <c r="D64" s="117">
        <v>5806.52</v>
      </c>
      <c r="E64" s="117">
        <v>689.9</v>
      </c>
      <c r="F64" s="117">
        <v>151.65</v>
      </c>
      <c r="G64" s="17">
        <f t="shared" si="2"/>
        <v>1.6750186949470228E-2</v>
      </c>
      <c r="H64" s="17">
        <f t="shared" si="3"/>
        <v>2.611719239751176E-2</v>
      </c>
    </row>
    <row r="65" spans="2:8" ht="15" x14ac:dyDescent="0.25">
      <c r="B65" s="21" t="s">
        <v>166</v>
      </c>
      <c r="C65" s="118">
        <v>1274.2</v>
      </c>
      <c r="D65" s="118">
        <v>468.13</v>
      </c>
      <c r="E65" s="118">
        <v>17.899999999999999</v>
      </c>
      <c r="F65" s="118">
        <v>32.93</v>
      </c>
      <c r="G65" s="17">
        <f t="shared" si="2"/>
        <v>1.4048030136556269E-2</v>
      </c>
      <c r="H65" s="17">
        <f t="shared" si="3"/>
        <v>7.0343707944374431E-2</v>
      </c>
    </row>
    <row r="66" spans="2:8" ht="15" x14ac:dyDescent="0.25">
      <c r="B66" s="21" t="s">
        <v>167</v>
      </c>
      <c r="C66" s="117">
        <v>56527.9</v>
      </c>
      <c r="D66" s="117">
        <v>7934.82</v>
      </c>
      <c r="E66" s="117">
        <v>10691.5</v>
      </c>
      <c r="F66" s="117">
        <v>1015.28</v>
      </c>
      <c r="G66" s="17">
        <f t="shared" si="2"/>
        <v>0.18913669179290227</v>
      </c>
      <c r="H66" s="17">
        <f t="shared" si="3"/>
        <v>0.12795249293619768</v>
      </c>
    </row>
    <row r="67" spans="2:8" ht="15" x14ac:dyDescent="0.25">
      <c r="B67" s="21" t="s">
        <v>101</v>
      </c>
      <c r="C67" s="118">
        <v>182203.4</v>
      </c>
      <c r="D67" s="118">
        <v>20630.03</v>
      </c>
      <c r="E67" s="118">
        <v>49871.8</v>
      </c>
      <c r="F67" s="118">
        <v>5385.9</v>
      </c>
      <c r="G67" s="20">
        <f t="shared" si="2"/>
        <v>0.27371498007172207</v>
      </c>
      <c r="H67" s="20">
        <f t="shared" si="3"/>
        <v>0.26107087580580346</v>
      </c>
    </row>
    <row r="68" spans="2:8" ht="15" x14ac:dyDescent="0.25">
      <c r="B68" s="21" t="s">
        <v>103</v>
      </c>
      <c r="C68" s="117">
        <v>125891.1</v>
      </c>
      <c r="D68" s="117">
        <v>27503.48</v>
      </c>
      <c r="E68" s="117">
        <v>18858.3</v>
      </c>
      <c r="F68" s="117">
        <v>2597.09</v>
      </c>
      <c r="G68" s="20">
        <f t="shared" si="2"/>
        <v>0.14979851633673866</v>
      </c>
      <c r="H68" s="20">
        <f t="shared" si="3"/>
        <v>9.4427686969067198E-2</v>
      </c>
    </row>
    <row r="69" spans="2:8" ht="15" x14ac:dyDescent="0.25">
      <c r="B69" s="21" t="s">
        <v>104</v>
      </c>
      <c r="C69" s="118">
        <v>142486.79999999999</v>
      </c>
      <c r="D69" s="118">
        <v>25208.85</v>
      </c>
      <c r="E69" s="118">
        <v>49836.4</v>
      </c>
      <c r="F69" s="118">
        <v>2634.15</v>
      </c>
      <c r="G69" s="20">
        <f t="shared" si="2"/>
        <v>0.34976152176903408</v>
      </c>
      <c r="H69" s="20">
        <f t="shared" si="3"/>
        <v>0.10449306493552861</v>
      </c>
    </row>
    <row r="70" spans="2:8" ht="15" x14ac:dyDescent="0.25">
      <c r="B70" s="21" t="s">
        <v>106</v>
      </c>
      <c r="C70" s="117">
        <v>70518.5</v>
      </c>
      <c r="D70" s="117">
        <v>25028.69</v>
      </c>
      <c r="E70" s="117">
        <v>4075.4</v>
      </c>
      <c r="F70" s="117">
        <v>617.52</v>
      </c>
      <c r="G70" s="20">
        <f t="shared" si="2"/>
        <v>5.7791926941157284E-2</v>
      </c>
      <c r="H70" s="20">
        <f t="shared" si="3"/>
        <v>2.4672485855232535E-2</v>
      </c>
    </row>
    <row r="71" spans="2:8" ht="15" x14ac:dyDescent="0.25">
      <c r="B71" s="21" t="s">
        <v>168</v>
      </c>
      <c r="C71" s="119">
        <v>17668</v>
      </c>
      <c r="D71" s="118">
        <v>3580.19</v>
      </c>
      <c r="E71" s="118">
        <v>6349.9</v>
      </c>
      <c r="F71" s="118">
        <v>1739.95</v>
      </c>
      <c r="G71" s="17">
        <f t="shared" si="2"/>
        <v>0.35940117726963999</v>
      </c>
      <c r="H71" s="17">
        <f t="shared" si="3"/>
        <v>0.48599376010770379</v>
      </c>
    </row>
    <row r="72" spans="2:8" ht="15" x14ac:dyDescent="0.25">
      <c r="B72" s="21" t="s">
        <v>169</v>
      </c>
      <c r="C72" s="117">
        <v>16656.7</v>
      </c>
      <c r="D72" s="117">
        <v>3035.39</v>
      </c>
      <c r="E72" s="117">
        <v>4594.6000000000004</v>
      </c>
      <c r="F72" s="117">
        <v>442.26</v>
      </c>
      <c r="G72" s="17">
        <f t="shared" si="2"/>
        <v>0.27584095288982813</v>
      </c>
      <c r="H72" s="17">
        <f t="shared" si="3"/>
        <v>0.14570121137646233</v>
      </c>
    </row>
    <row r="73" spans="2:8" ht="15" x14ac:dyDescent="0.25">
      <c r="B73" s="21" t="s">
        <v>170</v>
      </c>
      <c r="C73" s="118">
        <v>17304.900000000001</v>
      </c>
      <c r="D73" s="118">
        <v>3579.72</v>
      </c>
      <c r="E73" s="118">
        <v>1103.8</v>
      </c>
      <c r="F73" s="118">
        <v>112.99</v>
      </c>
      <c r="G73" s="17">
        <f t="shared" si="2"/>
        <v>6.3785401822605156E-2</v>
      </c>
      <c r="H73" s="17">
        <f t="shared" si="3"/>
        <v>3.1563921200540822E-2</v>
      </c>
    </row>
    <row r="74" spans="2:8" ht="15" x14ac:dyDescent="0.25">
      <c r="B74" s="21" t="s">
        <v>171</v>
      </c>
      <c r="C74" s="117">
        <v>5210.8999999999996</v>
      </c>
      <c r="D74" s="117">
        <v>332.47</v>
      </c>
      <c r="E74" s="117">
        <v>1715.1</v>
      </c>
      <c r="F74" s="117">
        <v>121.83</v>
      </c>
      <c r="G74" s="17">
        <f t="shared" si="2"/>
        <v>0.3291370012857664</v>
      </c>
      <c r="H74" s="17">
        <f t="shared" si="3"/>
        <v>0.36643907720997382</v>
      </c>
    </row>
    <row r="75" spans="2:8" ht="15" x14ac:dyDescent="0.25">
      <c r="B75" s="21" t="s">
        <v>172</v>
      </c>
      <c r="C75" s="118">
        <v>11789.9</v>
      </c>
      <c r="D75" s="118">
        <v>2458.3200000000002</v>
      </c>
      <c r="E75" s="118">
        <v>5073.8</v>
      </c>
      <c r="F75" s="118">
        <v>596.07000000000005</v>
      </c>
      <c r="G75" s="17">
        <f t="shared" si="2"/>
        <v>0.43035140247160708</v>
      </c>
      <c r="H75" s="17">
        <f t="shared" si="3"/>
        <v>0.24247046763643465</v>
      </c>
    </row>
    <row r="76" spans="2:8" ht="15" x14ac:dyDescent="0.25">
      <c r="B76" s="21" t="s">
        <v>173</v>
      </c>
      <c r="C76" s="117">
        <v>3121.1</v>
      </c>
      <c r="D76" s="120" t="s">
        <v>71</v>
      </c>
      <c r="E76" s="120">
        <v>0</v>
      </c>
      <c r="F76" s="120">
        <v>0</v>
      </c>
    </row>
    <row r="77" spans="2:8" ht="15" x14ac:dyDescent="0.25">
      <c r="B77" s="21"/>
      <c r="C77" s="117"/>
      <c r="D77" s="120"/>
      <c r="E77" s="120"/>
      <c r="F77" s="120"/>
    </row>
    <row r="78" spans="2:8" ht="15" x14ac:dyDescent="0.25">
      <c r="B78" s="21" t="s">
        <v>174</v>
      </c>
      <c r="C78" s="159">
        <f>C91/C96</f>
        <v>7.6924207089611299E-2</v>
      </c>
      <c r="D78" s="159">
        <f>D91/D96</f>
        <v>4.213580208333971E-2</v>
      </c>
    </row>
    <row r="79" spans="2:8" customFormat="1" ht="11.45" customHeight="1" x14ac:dyDescent="0.25"/>
    <row r="80" spans="2:8" s="98" customFormat="1" ht="17.100000000000001" customHeight="1" x14ac:dyDescent="0.3">
      <c r="B80" s="147"/>
      <c r="C80" s="198" t="s">
        <v>81</v>
      </c>
      <c r="D80" s="199"/>
      <c r="E80" s="200" t="s">
        <v>190</v>
      </c>
      <c r="F80" s="201"/>
      <c r="G80" s="202" t="s">
        <v>74</v>
      </c>
      <c r="H80" s="203"/>
    </row>
    <row r="81" spans="2:8" customFormat="1" ht="17.100000000000001" customHeight="1" x14ac:dyDescent="0.25">
      <c r="B81" s="130"/>
      <c r="C81" s="123" t="s">
        <v>46</v>
      </c>
      <c r="D81" s="124" t="s">
        <v>63</v>
      </c>
      <c r="E81" s="124" t="s">
        <v>46</v>
      </c>
      <c r="F81" s="124" t="s">
        <v>63</v>
      </c>
      <c r="G81" s="173" t="s">
        <v>46</v>
      </c>
      <c r="H81" s="174" t="s">
        <v>63</v>
      </c>
    </row>
    <row r="82" spans="2:8" ht="17.100000000000001" customHeight="1" x14ac:dyDescent="0.3">
      <c r="B82" s="125" t="s">
        <v>177</v>
      </c>
      <c r="C82" s="131">
        <f>SUM(C13:C15)/1000</f>
        <v>45.653299999999994</v>
      </c>
      <c r="D82" s="132">
        <f t="shared" ref="D82:F82" si="4">SUM(D13:D15)/1000</f>
        <v>5.7396399999999996</v>
      </c>
      <c r="E82" s="132">
        <f t="shared" si="4"/>
        <v>43.1342</v>
      </c>
      <c r="F82" s="132">
        <f t="shared" si="4"/>
        <v>4.5510699999999993</v>
      </c>
      <c r="G82" s="175">
        <f>E82/C82</f>
        <v>0.94482107536585536</v>
      </c>
      <c r="H82" s="176">
        <f>F82/D82</f>
        <v>0.79291906809486301</v>
      </c>
    </row>
    <row r="83" spans="2:8" ht="17.100000000000001" customHeight="1" x14ac:dyDescent="0.3">
      <c r="B83" s="133" t="s">
        <v>178</v>
      </c>
      <c r="C83" s="134">
        <f>(C16+SUM(C36:C38))/1000</f>
        <v>40.725699999999996</v>
      </c>
      <c r="D83" s="135">
        <f t="shared" ref="D83:F83" si="5">(D16+SUM(D36:D38))/1000</f>
        <v>22.50084</v>
      </c>
      <c r="E83" s="135">
        <f t="shared" si="5"/>
        <v>16.720700000000001</v>
      </c>
      <c r="F83" s="135">
        <f t="shared" si="5"/>
        <v>15.382790000000002</v>
      </c>
      <c r="G83" s="152">
        <f t="shared" ref="G83:G96" si="6">E83/C83</f>
        <v>0.41056875633813544</v>
      </c>
      <c r="H83" s="177">
        <f t="shared" ref="H83:H96" si="7">F83/D83</f>
        <v>0.68365403247167666</v>
      </c>
    </row>
    <row r="84" spans="2:8" ht="17.100000000000001" customHeight="1" x14ac:dyDescent="0.3">
      <c r="B84" s="136" t="s">
        <v>179</v>
      </c>
      <c r="C84" s="134">
        <f>SUM(C17:C35)/1000</f>
        <v>246.85790000000003</v>
      </c>
      <c r="D84" s="135">
        <f t="shared" ref="D84:F84" si="8">SUM(D17:D35)/1000</f>
        <v>77.440759999999997</v>
      </c>
      <c r="E84" s="135">
        <f t="shared" si="8"/>
        <v>89.249400000000009</v>
      </c>
      <c r="F84" s="135">
        <f t="shared" si="8"/>
        <v>40.246390000000012</v>
      </c>
      <c r="G84" s="152">
        <f t="shared" si="6"/>
        <v>0.36154159943838132</v>
      </c>
      <c r="H84" s="177">
        <f t="shared" si="7"/>
        <v>0.51970551425373424</v>
      </c>
    </row>
    <row r="85" spans="2:8" ht="17.100000000000001" customHeight="1" x14ac:dyDescent="0.3">
      <c r="B85" s="136" t="s">
        <v>180</v>
      </c>
      <c r="C85" s="134">
        <f>C39/1000</f>
        <v>130.92930000000001</v>
      </c>
      <c r="D85" s="135">
        <f t="shared" ref="D85:F85" si="9">D39/1000</f>
        <v>32.623150000000003</v>
      </c>
      <c r="E85" s="135">
        <f t="shared" si="9"/>
        <v>42.073699999999995</v>
      </c>
      <c r="F85" s="135">
        <f t="shared" si="9"/>
        <v>7.1013000000000002</v>
      </c>
      <c r="G85" s="152">
        <f t="shared" si="6"/>
        <v>0.32134671154584948</v>
      </c>
      <c r="H85" s="177">
        <f t="shared" si="7"/>
        <v>0.21767671116982878</v>
      </c>
    </row>
    <row r="86" spans="2:8" ht="17.100000000000001" customHeight="1" x14ac:dyDescent="0.3">
      <c r="B86" s="136" t="s">
        <v>187</v>
      </c>
      <c r="C86" s="134">
        <f>SUM(C40:C48)/1000</f>
        <v>422.80840000000001</v>
      </c>
      <c r="D86" s="135">
        <f t="shared" ref="D86:F86" si="10">SUM(D40:D48)/1000</f>
        <v>86.55462</v>
      </c>
      <c r="E86" s="135">
        <f t="shared" si="10"/>
        <v>154.80530000000002</v>
      </c>
      <c r="F86" s="135">
        <f t="shared" si="10"/>
        <v>29.405710000000003</v>
      </c>
      <c r="G86" s="152">
        <f t="shared" si="6"/>
        <v>0.36613581943972734</v>
      </c>
      <c r="H86" s="177">
        <f t="shared" si="7"/>
        <v>0.33973588007202854</v>
      </c>
    </row>
    <row r="87" spans="2:8" ht="17.100000000000001" customHeight="1" x14ac:dyDescent="0.3">
      <c r="B87" s="136" t="s">
        <v>181</v>
      </c>
      <c r="C87" s="134">
        <f>SUM(C49:C52)/1000</f>
        <v>131.67250000000001</v>
      </c>
      <c r="D87" s="135">
        <f t="shared" ref="D87:F87" si="11">SUM(D49:D52)/1000</f>
        <v>37.914319999999996</v>
      </c>
      <c r="E87" s="135">
        <f t="shared" si="11"/>
        <v>37.553800000000003</v>
      </c>
      <c r="F87" s="135">
        <f t="shared" si="11"/>
        <v>17.34337</v>
      </c>
      <c r="G87" s="152">
        <f t="shared" si="6"/>
        <v>0.28520609846399209</v>
      </c>
      <c r="H87" s="177">
        <f t="shared" si="7"/>
        <v>0.45743587119589646</v>
      </c>
    </row>
    <row r="88" spans="2:8" s="98" customFormat="1" ht="17.100000000000001" customHeight="1" x14ac:dyDescent="0.3">
      <c r="B88" s="136" t="s">
        <v>183</v>
      </c>
      <c r="C88" s="134">
        <f>SUM(C53:C55)/1000</f>
        <v>87.940100000000001</v>
      </c>
      <c r="D88" s="135">
        <f t="shared" ref="D88:F88" si="12">SUM(D53:D55)/1000</f>
        <v>20.954309999999996</v>
      </c>
      <c r="E88" s="135">
        <f t="shared" si="12"/>
        <v>14.4427</v>
      </c>
      <c r="F88" s="135">
        <f t="shared" si="12"/>
        <v>9.4623600000000003</v>
      </c>
      <c r="G88" s="152">
        <f t="shared" si="6"/>
        <v>0.16423338158587494</v>
      </c>
      <c r="H88" s="177">
        <f t="shared" si="7"/>
        <v>0.45157106103708505</v>
      </c>
    </row>
    <row r="89" spans="2:8" s="98" customFormat="1" ht="17.100000000000001" customHeight="1" x14ac:dyDescent="0.3">
      <c r="B89" s="136" t="s">
        <v>194</v>
      </c>
      <c r="C89" s="134">
        <f>SUM(C56:C57)/1000</f>
        <v>325.41240000000005</v>
      </c>
      <c r="D89" s="135">
        <f t="shared" ref="D89:F89" si="13">SUM(D56:D57)/1000</f>
        <v>37.76661</v>
      </c>
      <c r="E89" s="135">
        <f t="shared" si="13"/>
        <v>268.37470000000002</v>
      </c>
      <c r="F89" s="135">
        <f t="shared" si="13"/>
        <v>29.086140000000004</v>
      </c>
      <c r="G89" s="152">
        <f t="shared" si="6"/>
        <v>0.82472179916930022</v>
      </c>
      <c r="H89" s="177">
        <f t="shared" si="7"/>
        <v>0.77015490667550002</v>
      </c>
    </row>
    <row r="90" spans="2:8" ht="17.100000000000001" customHeight="1" x14ac:dyDescent="0.3">
      <c r="B90" s="136" t="s">
        <v>182</v>
      </c>
      <c r="C90" s="134">
        <f>SUM(C58:C66)/1000</f>
        <v>343.75850000000008</v>
      </c>
      <c r="D90" s="135">
        <f t="shared" ref="D90:F90" si="14">SUM(D58:D66)/1000</f>
        <v>56.756709999999991</v>
      </c>
      <c r="E90" s="135">
        <f t="shared" si="14"/>
        <v>100.49929999999999</v>
      </c>
      <c r="F90" s="135">
        <f t="shared" si="14"/>
        <v>14.46771</v>
      </c>
      <c r="G90" s="152">
        <f t="shared" si="6"/>
        <v>0.29235437087373828</v>
      </c>
      <c r="H90" s="177">
        <f t="shared" si="7"/>
        <v>0.25490748142378233</v>
      </c>
    </row>
    <row r="91" spans="2:8" ht="17.100000000000001" customHeight="1" x14ac:dyDescent="0.3">
      <c r="B91" s="126" t="s">
        <v>185</v>
      </c>
      <c r="C91" s="134">
        <f>C67/1000</f>
        <v>182.20339999999999</v>
      </c>
      <c r="D91" s="135">
        <f t="shared" ref="D91:F91" si="15">D67/1000</f>
        <v>20.630029999999998</v>
      </c>
      <c r="E91" s="135">
        <f t="shared" si="15"/>
        <v>49.8718</v>
      </c>
      <c r="F91" s="135">
        <f t="shared" si="15"/>
        <v>5.3858999999999995</v>
      </c>
      <c r="G91" s="152">
        <f t="shared" si="6"/>
        <v>0.27371498007172207</v>
      </c>
      <c r="H91" s="177">
        <f t="shared" si="7"/>
        <v>0.26107087580580346</v>
      </c>
    </row>
    <row r="92" spans="2:8" ht="17.100000000000001" customHeight="1" x14ac:dyDescent="0.3">
      <c r="B92" s="127" t="s">
        <v>103</v>
      </c>
      <c r="C92" s="137">
        <f t="shared" ref="C92:F94" si="16">C68/1000</f>
        <v>125.89110000000001</v>
      </c>
      <c r="D92" s="138">
        <f t="shared" si="16"/>
        <v>27.50348</v>
      </c>
      <c r="E92" s="138">
        <f t="shared" si="16"/>
        <v>18.8583</v>
      </c>
      <c r="F92" s="138">
        <f t="shared" si="16"/>
        <v>2.5970900000000001</v>
      </c>
      <c r="G92" s="178">
        <f t="shared" si="6"/>
        <v>0.14979851633673866</v>
      </c>
      <c r="H92" s="179">
        <f t="shared" si="7"/>
        <v>9.4427686969067198E-2</v>
      </c>
    </row>
    <row r="93" spans="2:8" ht="17.100000000000001" customHeight="1" x14ac:dyDescent="0.3">
      <c r="B93" s="127" t="s">
        <v>104</v>
      </c>
      <c r="C93" s="137">
        <f t="shared" si="16"/>
        <v>142.48679999999999</v>
      </c>
      <c r="D93" s="138">
        <f t="shared" si="16"/>
        <v>25.208849999999998</v>
      </c>
      <c r="E93" s="138">
        <f t="shared" si="16"/>
        <v>49.836400000000005</v>
      </c>
      <c r="F93" s="138">
        <f t="shared" si="16"/>
        <v>2.63415</v>
      </c>
      <c r="G93" s="178">
        <f t="shared" si="6"/>
        <v>0.34976152176903408</v>
      </c>
      <c r="H93" s="179">
        <f t="shared" si="7"/>
        <v>0.1044930649355286</v>
      </c>
    </row>
    <row r="94" spans="2:8" ht="17.100000000000001" customHeight="1" x14ac:dyDescent="0.3">
      <c r="B94" s="127" t="s">
        <v>186</v>
      </c>
      <c r="C94" s="137">
        <f t="shared" si="16"/>
        <v>70.518500000000003</v>
      </c>
      <c r="D94" s="138">
        <f t="shared" si="16"/>
        <v>25.028689999999997</v>
      </c>
      <c r="E94" s="138">
        <f t="shared" si="16"/>
        <v>4.0754000000000001</v>
      </c>
      <c r="F94" s="138">
        <f t="shared" si="16"/>
        <v>0.61751999999999996</v>
      </c>
      <c r="G94" s="178">
        <f t="shared" si="6"/>
        <v>5.7791926941157284E-2</v>
      </c>
      <c r="H94" s="179">
        <f t="shared" si="7"/>
        <v>2.4672485855232535E-2</v>
      </c>
    </row>
    <row r="95" spans="2:8" ht="17.100000000000001" customHeight="1" x14ac:dyDescent="0.3">
      <c r="B95" s="128" t="s">
        <v>184</v>
      </c>
      <c r="C95" s="139">
        <f>SUM(C71:C76)/1000</f>
        <v>71.751499999999993</v>
      </c>
      <c r="D95" s="140">
        <f t="shared" ref="D95:F95" si="17">SUM(D71:D76)/1000</f>
        <v>12.986089999999999</v>
      </c>
      <c r="E95" s="140">
        <f t="shared" si="17"/>
        <v>18.837199999999999</v>
      </c>
      <c r="F95" s="140">
        <f t="shared" si="17"/>
        <v>3.0131000000000001</v>
      </c>
      <c r="G95" s="152">
        <f t="shared" si="6"/>
        <v>0.26253388430903885</v>
      </c>
      <c r="H95" s="177">
        <f t="shared" si="7"/>
        <v>0.23202519003025548</v>
      </c>
    </row>
    <row r="96" spans="2:8" ht="17.100000000000001" customHeight="1" x14ac:dyDescent="0.3">
      <c r="B96" s="129" t="s">
        <v>90</v>
      </c>
      <c r="C96" s="141">
        <f>SUM(C82:C95)</f>
        <v>2368.6094000000003</v>
      </c>
      <c r="D96" s="142">
        <f t="shared" ref="D96:F96" si="18">SUM(D82:D95)</f>
        <v>489.60809999999998</v>
      </c>
      <c r="E96" s="142">
        <f t="shared" si="18"/>
        <v>908.33290000000011</v>
      </c>
      <c r="F96" s="142">
        <f t="shared" si="18"/>
        <v>181.29460000000006</v>
      </c>
      <c r="G96" s="180">
        <f t="shared" si="6"/>
        <v>0.38348783889821597</v>
      </c>
      <c r="H96" s="181">
        <f t="shared" si="7"/>
        <v>0.37028513212914588</v>
      </c>
    </row>
    <row r="97" spans="2:8" ht="17.100000000000001" customHeight="1" x14ac:dyDescent="0.25">
      <c r="B97" s="122" t="s">
        <v>83</v>
      </c>
    </row>
    <row r="98" spans="2:8" ht="17.100000000000001" customHeight="1" x14ac:dyDescent="0.25"/>
    <row r="99" spans="2:8" ht="17.100000000000001" customHeight="1" x14ac:dyDescent="0.3">
      <c r="B99" s="147"/>
      <c r="C99" s="198" t="s">
        <v>81</v>
      </c>
      <c r="D99" s="199"/>
      <c r="E99" s="200" t="s">
        <v>190</v>
      </c>
      <c r="F99" s="201"/>
      <c r="G99" s="202" t="s">
        <v>74</v>
      </c>
      <c r="H99" s="203"/>
    </row>
    <row r="100" spans="2:8" ht="17.100000000000001" customHeight="1" x14ac:dyDescent="0.25">
      <c r="B100" s="133"/>
      <c r="C100" s="143" t="s">
        <v>46</v>
      </c>
      <c r="D100" s="144" t="s">
        <v>63</v>
      </c>
      <c r="E100" s="144" t="s">
        <v>46</v>
      </c>
      <c r="F100" s="144" t="s">
        <v>63</v>
      </c>
      <c r="G100" s="182" t="s">
        <v>46</v>
      </c>
      <c r="H100" s="183" t="s">
        <v>63</v>
      </c>
    </row>
    <row r="101" spans="2:8" ht="17.100000000000001" customHeight="1" x14ac:dyDescent="0.3">
      <c r="B101" s="125" t="s">
        <v>196</v>
      </c>
      <c r="C101" s="131">
        <f>C82</f>
        <v>45.653299999999994</v>
      </c>
      <c r="D101" s="132">
        <f t="shared" ref="D101:H101" si="19">D82</f>
        <v>5.7396399999999996</v>
      </c>
      <c r="E101" s="132">
        <f t="shared" si="19"/>
        <v>43.1342</v>
      </c>
      <c r="F101" s="132">
        <f t="shared" si="19"/>
        <v>4.5510699999999993</v>
      </c>
      <c r="G101" s="175">
        <f t="shared" si="19"/>
        <v>0.94482107536585536</v>
      </c>
      <c r="H101" s="176">
        <f t="shared" si="19"/>
        <v>0.79291906809486301</v>
      </c>
    </row>
    <row r="102" spans="2:8" s="121" customFormat="1" ht="17.100000000000001" customHeight="1" x14ac:dyDescent="0.3">
      <c r="B102" s="150" t="s">
        <v>191</v>
      </c>
      <c r="C102" s="151">
        <f>C101/C$96</f>
        <v>1.9274304999380643E-2</v>
      </c>
      <c r="D102" s="152">
        <f t="shared" ref="D102:F102" si="20">D101/D$96</f>
        <v>1.1722926969549727E-2</v>
      </c>
      <c r="E102" s="152">
        <f t="shared" si="20"/>
        <v>4.7487215315001795E-2</v>
      </c>
      <c r="F102" s="152">
        <f t="shared" si="20"/>
        <v>2.5103174611929964E-2</v>
      </c>
      <c r="G102" s="152"/>
      <c r="H102" s="177"/>
    </row>
    <row r="103" spans="2:8" ht="17.100000000000001" customHeight="1" x14ac:dyDescent="0.3">
      <c r="B103" s="148" t="s">
        <v>188</v>
      </c>
      <c r="C103" s="134">
        <f>C83+C84+C85+C86+C87+C90+C95</f>
        <v>1388.5038000000002</v>
      </c>
      <c r="D103" s="135">
        <f t="shared" ref="D103:F103" si="21">D83+D84+D85+D86+D87+D90+D95</f>
        <v>326.77648999999997</v>
      </c>
      <c r="E103" s="135">
        <f t="shared" si="21"/>
        <v>459.73940000000005</v>
      </c>
      <c r="F103" s="135">
        <f t="shared" si="21"/>
        <v>126.96037000000001</v>
      </c>
      <c r="G103" s="152">
        <f>E103/C103</f>
        <v>0.33110417126694214</v>
      </c>
      <c r="H103" s="177">
        <f>F103/D103</f>
        <v>0.3885235746304761</v>
      </c>
    </row>
    <row r="104" spans="2:8" s="121" customFormat="1" ht="17.100000000000001" customHeight="1" x14ac:dyDescent="0.3">
      <c r="B104" s="150" t="s">
        <v>191</v>
      </c>
      <c r="C104" s="151">
        <f>C103/C$96</f>
        <v>0.58621054193232536</v>
      </c>
      <c r="D104" s="152">
        <f t="shared" ref="D104" si="22">D103/D$96</f>
        <v>0.66742459938877641</v>
      </c>
      <c r="E104" s="152">
        <f t="shared" ref="E104" si="23">E103/E$96</f>
        <v>0.50613536072512622</v>
      </c>
      <c r="F104" s="152">
        <f t="shared" ref="F104" si="24">F103/F$96</f>
        <v>0.70029868512355009</v>
      </c>
      <c r="G104" s="152"/>
      <c r="H104" s="177"/>
    </row>
    <row r="105" spans="2:8" ht="17.100000000000001" customHeight="1" x14ac:dyDescent="0.3">
      <c r="B105" s="136" t="s">
        <v>192</v>
      </c>
      <c r="C105" s="134">
        <f>C88</f>
        <v>87.940100000000001</v>
      </c>
      <c r="D105" s="135">
        <f t="shared" ref="D105:F105" si="25">D88</f>
        <v>20.954309999999996</v>
      </c>
      <c r="E105" s="135">
        <f t="shared" si="25"/>
        <v>14.4427</v>
      </c>
      <c r="F105" s="135">
        <f t="shared" si="25"/>
        <v>9.4623600000000003</v>
      </c>
      <c r="G105" s="152">
        <f>E105/C105</f>
        <v>0.16423338158587494</v>
      </c>
      <c r="H105" s="177">
        <f>F105/D105</f>
        <v>0.45157106103708505</v>
      </c>
    </row>
    <row r="106" spans="2:8" s="121" customFormat="1" ht="17.100000000000001" customHeight="1" x14ac:dyDescent="0.3">
      <c r="B106" s="150" t="s">
        <v>191</v>
      </c>
      <c r="C106" s="151">
        <f>C105/C$96</f>
        <v>3.7127311915590634E-2</v>
      </c>
      <c r="D106" s="152">
        <f t="shared" ref="D106" si="26">D105/D$96</f>
        <v>4.2798127727053527E-2</v>
      </c>
      <c r="E106" s="152">
        <f t="shared" ref="E106" si="27">E105/E$96</f>
        <v>1.5900227768916E-2</v>
      </c>
      <c r="F106" s="152">
        <f t="shared" ref="F106" si="28">F105/F$96</f>
        <v>5.2193280991270546E-2</v>
      </c>
      <c r="G106" s="152"/>
      <c r="H106" s="177"/>
    </row>
    <row r="107" spans="2:8" ht="17.100000000000001" customHeight="1" x14ac:dyDescent="0.3">
      <c r="B107" s="149" t="s">
        <v>195</v>
      </c>
      <c r="C107" s="145">
        <f>C89</f>
        <v>325.41240000000005</v>
      </c>
      <c r="D107" s="146">
        <f t="shared" ref="D107:F107" si="29">D89</f>
        <v>37.76661</v>
      </c>
      <c r="E107" s="146">
        <f t="shared" si="29"/>
        <v>268.37470000000002</v>
      </c>
      <c r="F107" s="146">
        <f t="shared" si="29"/>
        <v>29.086140000000004</v>
      </c>
      <c r="G107" s="155">
        <f>E107/C107</f>
        <v>0.82472179916930022</v>
      </c>
      <c r="H107" s="184">
        <f>F107/D107</f>
        <v>0.77015490667550002</v>
      </c>
    </row>
    <row r="108" spans="2:8" ht="17.100000000000001" customHeight="1" x14ac:dyDescent="0.3">
      <c r="B108" s="153" t="s">
        <v>191</v>
      </c>
      <c r="C108" s="154">
        <f>C107/C$96</f>
        <v>0.13738542116737357</v>
      </c>
      <c r="D108" s="155">
        <f t="shared" ref="D108" si="30">D107/D$96</f>
        <v>7.7136407669726056E-2</v>
      </c>
      <c r="E108" s="155">
        <f t="shared" ref="E108" si="31">E107/E$96</f>
        <v>0.29545852627379232</v>
      </c>
      <c r="F108" s="155">
        <f t="shared" ref="F108" si="32">F107/F$96</f>
        <v>0.16043577690675837</v>
      </c>
      <c r="G108" s="155"/>
      <c r="H108" s="184"/>
    </row>
    <row r="109" spans="2:8" ht="17.100000000000001" customHeight="1" x14ac:dyDescent="0.3">
      <c r="B109" s="149" t="s">
        <v>189</v>
      </c>
      <c r="C109" s="145">
        <f>C91+C92+C93+C94</f>
        <v>521.09979999999996</v>
      </c>
      <c r="D109" s="146">
        <f t="shared" ref="D109:F109" si="33">D91+D92+D93+D94</f>
        <v>98.371049999999997</v>
      </c>
      <c r="E109" s="146">
        <f t="shared" si="33"/>
        <v>122.64189999999999</v>
      </c>
      <c r="F109" s="146">
        <f t="shared" si="33"/>
        <v>11.23466</v>
      </c>
      <c r="G109" s="155">
        <f>E109/C109</f>
        <v>0.23535203813165922</v>
      </c>
      <c r="H109" s="184">
        <f>F109/D109</f>
        <v>0.11420697451130185</v>
      </c>
    </row>
    <row r="110" spans="2:8" ht="17.100000000000001" customHeight="1" x14ac:dyDescent="0.3">
      <c r="B110" s="156" t="s">
        <v>191</v>
      </c>
      <c r="C110" s="157">
        <f>C109/C$96</f>
        <v>0.22000241998532974</v>
      </c>
      <c r="D110" s="158">
        <f t="shared" ref="D110" si="34">D109/D$96</f>
        <v>0.20091793824489423</v>
      </c>
      <c r="E110" s="158">
        <f t="shared" ref="E110" si="35">E109/E$96</f>
        <v>0.1350186699171636</v>
      </c>
      <c r="F110" s="158">
        <f t="shared" ref="F110" si="36">F109/F$96</f>
        <v>6.1969082366490763E-2</v>
      </c>
      <c r="G110" s="185"/>
      <c r="H110" s="186"/>
    </row>
    <row r="111" spans="2:8" ht="17.100000000000001" customHeight="1" x14ac:dyDescent="0.25">
      <c r="B111" s="122" t="s">
        <v>83</v>
      </c>
    </row>
    <row r="112" spans="2:8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</sheetData>
  <mergeCells count="6">
    <mergeCell ref="C80:D80"/>
    <mergeCell ref="E80:F80"/>
    <mergeCell ref="G80:H80"/>
    <mergeCell ref="C99:D99"/>
    <mergeCell ref="E99:F99"/>
    <mergeCell ref="G99:H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Structure</vt:lpstr>
      <vt:lpstr>Feuille 1</vt:lpstr>
      <vt:lpstr>Feuille publié</vt:lpstr>
      <vt:lpstr>Feuille publié (2)</vt:lpstr>
      <vt:lpstr>Feuille 2</vt:lpstr>
      <vt:lpstr>Branche loyers admins</vt:lpstr>
      <vt:lpstr>Branche loyers admin publié</vt:lpstr>
      <vt:lpstr>taux de marge branche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2025-08-24T12:35:10Z</dcterms:created>
  <dcterms:modified xsi:type="dcterms:W3CDTF">2025-08-27T13:49:31Z</dcterms:modified>
</cp:coreProperties>
</file>