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F:\TEI base 2025\"/>
    </mc:Choice>
  </mc:AlternateContent>
  <xr:revisionPtr revIDLastSave="0" documentId="13_ncr:1_{617299E9-7C61-4EFD-BD44-FE3A0E3AE8EF}" xr6:coauthVersionLast="36" xr6:coauthVersionMax="36" xr10:uidLastSave="{00000000-0000-0000-0000-000000000000}"/>
  <bookViews>
    <workbookView xWindow="0" yWindow="0" windowWidth="21600" windowHeight="10260" xr2:uid="{00000000-000D-0000-FFFF-FFFF00000000}"/>
  </bookViews>
  <sheets>
    <sheet name="énoncé" sheetId="1" r:id="rId1"/>
    <sheet name="technologie secteur" sheetId="2" r:id="rId2"/>
    <sheet name="technologie produit" sheetId="3" r:id="rId3"/>
    <sheet name="technologie TSA" sheetId="7" r:id="rId4"/>
  </sheets>
  <calcPr calcId="191029"/>
</workbook>
</file>

<file path=xl/calcChain.xml><?xml version="1.0" encoding="utf-8"?>
<calcChain xmlns="http://schemas.openxmlformats.org/spreadsheetml/2006/main">
  <c r="C5" i="2" l="1"/>
  <c r="D5" i="2"/>
  <c r="E5" i="2"/>
  <c r="C6" i="2"/>
  <c r="D6" i="2"/>
  <c r="E6" i="2"/>
  <c r="D4" i="2"/>
  <c r="E4" i="2"/>
  <c r="C4" i="2"/>
  <c r="L25" i="1"/>
  <c r="I4" i="7" l="1"/>
  <c r="J4" i="7"/>
  <c r="K4" i="7"/>
  <c r="F26" i="7" s="1"/>
  <c r="I5" i="7"/>
  <c r="J5" i="7"/>
  <c r="K5" i="7"/>
  <c r="F27" i="7" s="1"/>
  <c r="I6" i="7"/>
  <c r="D28" i="7" s="1"/>
  <c r="J6" i="7"/>
  <c r="E28" i="7" s="1"/>
  <c r="K6" i="7"/>
  <c r="F28" i="7" s="1"/>
  <c r="P5" i="1"/>
  <c r="G4" i="2" s="1"/>
  <c r="P6" i="1"/>
  <c r="G5" i="3" s="1"/>
  <c r="O11" i="1"/>
  <c r="F9" i="2" s="1"/>
  <c r="O12" i="1"/>
  <c r="F10" i="3" s="1"/>
  <c r="C8" i="1"/>
  <c r="C42" i="2" s="1"/>
  <c r="C47" i="2" s="1"/>
  <c r="D8" i="1"/>
  <c r="E8" i="1"/>
  <c r="N14" i="1" s="1"/>
  <c r="E13" i="3" s="1"/>
  <c r="F5" i="1"/>
  <c r="F6" i="1"/>
  <c r="C43" i="3" s="1"/>
  <c r="F7" i="1"/>
  <c r="D44" i="3" s="1"/>
  <c r="L29" i="1"/>
  <c r="F27" i="1"/>
  <c r="L31" i="1"/>
  <c r="K27" i="1"/>
  <c r="K28" i="1" s="1"/>
  <c r="K30" i="1" s="1"/>
  <c r="J27" i="1"/>
  <c r="J28" i="1" s="1"/>
  <c r="J30" i="1" s="1"/>
  <c r="I27" i="1"/>
  <c r="I28" i="1" s="1"/>
  <c r="I30" i="1" s="1"/>
  <c r="L24" i="1"/>
  <c r="N24" i="1" s="1"/>
  <c r="N25" i="1"/>
  <c r="L26" i="1"/>
  <c r="N26" i="1" s="1"/>
  <c r="M27" i="1"/>
  <c r="G24" i="1"/>
  <c r="G25" i="1"/>
  <c r="G26" i="1"/>
  <c r="E27" i="1"/>
  <c r="D27" i="1"/>
  <c r="C27" i="1"/>
  <c r="H7" i="1"/>
  <c r="G8" i="1"/>
  <c r="I8" i="1"/>
  <c r="G6" i="3"/>
  <c r="C9" i="3"/>
  <c r="C35" i="3" s="1"/>
  <c r="D9" i="3"/>
  <c r="D35" i="3" s="1"/>
  <c r="E9" i="3"/>
  <c r="E35" i="3" s="1"/>
  <c r="C10" i="3"/>
  <c r="C36" i="3" s="1"/>
  <c r="D10" i="3"/>
  <c r="D36" i="3" s="1"/>
  <c r="E10" i="3"/>
  <c r="E36" i="3" s="1"/>
  <c r="C9" i="2"/>
  <c r="C35" i="2" s="1"/>
  <c r="C10" i="2"/>
  <c r="C36" i="2" s="1"/>
  <c r="G6" i="2"/>
  <c r="D9" i="2"/>
  <c r="D35" i="2" s="1"/>
  <c r="E9" i="2"/>
  <c r="E35" i="2" s="1"/>
  <c r="D10" i="2"/>
  <c r="D36" i="2" s="1"/>
  <c r="E10" i="2"/>
  <c r="E36" i="2" s="1"/>
  <c r="G5" i="2"/>
  <c r="F10" i="2"/>
  <c r="E44" i="3"/>
  <c r="C44" i="3"/>
  <c r="E27" i="7"/>
  <c r="J6" i="1" l="1"/>
  <c r="E43" i="3"/>
  <c r="F9" i="3"/>
  <c r="E13" i="2"/>
  <c r="E43" i="2"/>
  <c r="D49" i="2" s="1"/>
  <c r="J7" i="1"/>
  <c r="N27" i="1"/>
  <c r="L30" i="1"/>
  <c r="L6" i="7"/>
  <c r="T6" i="1"/>
  <c r="U5" i="1"/>
  <c r="U6" i="1"/>
  <c r="S6" i="1"/>
  <c r="U7" i="1"/>
  <c r="S7" i="1"/>
  <c r="T7" i="1"/>
  <c r="J5" i="1"/>
  <c r="T5" i="1"/>
  <c r="S5" i="1"/>
  <c r="E44" i="2"/>
  <c r="E49" i="2" s="1"/>
  <c r="E42" i="2"/>
  <c r="C49" i="2" s="1"/>
  <c r="D43" i="3"/>
  <c r="L5" i="7"/>
  <c r="J7" i="7"/>
  <c r="D4" i="7" s="1"/>
  <c r="L28" i="1"/>
  <c r="N31" i="1" s="1"/>
  <c r="G27" i="1"/>
  <c r="F36" i="3"/>
  <c r="F35" i="3"/>
  <c r="D27" i="7"/>
  <c r="G27" i="7" s="1"/>
  <c r="D32" i="7" s="1"/>
  <c r="F29" i="7"/>
  <c r="L27" i="1"/>
  <c r="D44" i="2"/>
  <c r="E48" i="2" s="1"/>
  <c r="D42" i="2"/>
  <c r="C48" i="2" s="1"/>
  <c r="D43" i="2"/>
  <c r="D48" i="2" s="1"/>
  <c r="L14" i="1"/>
  <c r="C43" i="2"/>
  <c r="D47" i="2" s="1"/>
  <c r="P8" i="1"/>
  <c r="G4" i="3"/>
  <c r="G28" i="7"/>
  <c r="D33" i="7" s="1"/>
  <c r="C44" i="2"/>
  <c r="E47" i="2" s="1"/>
  <c r="F8" i="1"/>
  <c r="M14" i="1"/>
  <c r="C42" i="3"/>
  <c r="E26" i="7"/>
  <c r="L4" i="7"/>
  <c r="E42" i="3"/>
  <c r="I7" i="7"/>
  <c r="D42" i="3"/>
  <c r="H8" i="1"/>
  <c r="D26" i="7"/>
  <c r="K7" i="7"/>
  <c r="J11" i="7" l="1"/>
  <c r="J8" i="1"/>
  <c r="L7" i="7"/>
  <c r="J10" i="7"/>
  <c r="J12" i="7"/>
  <c r="C60" i="2" a="1"/>
  <c r="C60" i="2" s="1"/>
  <c r="F32" i="7"/>
  <c r="E32" i="7"/>
  <c r="D13" i="2"/>
  <c r="D13" i="3"/>
  <c r="O14" i="1"/>
  <c r="C13" i="3"/>
  <c r="C13" i="2"/>
  <c r="F33" i="7"/>
  <c r="C61" i="2" a="1"/>
  <c r="E33" i="7"/>
  <c r="I12" i="7"/>
  <c r="I11" i="7"/>
  <c r="C4" i="7"/>
  <c r="I10" i="7"/>
  <c r="E4" i="7"/>
  <c r="K12" i="7"/>
  <c r="K10" i="7"/>
  <c r="K11" i="7"/>
  <c r="E29" i="7"/>
  <c r="G26" i="7"/>
  <c r="D31" i="7" s="1"/>
  <c r="D29" i="7"/>
  <c r="C47" i="3" a="1"/>
  <c r="G7" i="2"/>
  <c r="G7" i="3"/>
  <c r="E60" i="2" l="1"/>
  <c r="D60" i="2"/>
  <c r="D34" i="7"/>
  <c r="F13" i="3"/>
  <c r="F13" i="2"/>
  <c r="C8" i="2"/>
  <c r="C34" i="2" s="1"/>
  <c r="D8" i="2"/>
  <c r="D34" i="2" s="1"/>
  <c r="E8" i="2"/>
  <c r="E34" i="2" s="1"/>
  <c r="F4" i="7"/>
  <c r="E61" i="2"/>
  <c r="D61" i="2"/>
  <c r="C61" i="2"/>
  <c r="G29" i="7"/>
  <c r="F31" i="7"/>
  <c r="F34" i="7" s="1"/>
  <c r="E31" i="7"/>
  <c r="E34" i="7" s="1"/>
  <c r="C48" i="3"/>
  <c r="E47" i="3"/>
  <c r="D47" i="3"/>
  <c r="D49" i="3"/>
  <c r="E48" i="3"/>
  <c r="E49" i="3"/>
  <c r="D48" i="3"/>
  <c r="C49" i="3"/>
  <c r="C47" i="3"/>
  <c r="F60" i="2" l="1"/>
  <c r="F61" i="2"/>
  <c r="N8" i="1"/>
  <c r="E7" i="2" s="1"/>
  <c r="E4" i="3"/>
  <c r="D8" i="3"/>
  <c r="D34" i="3" s="1"/>
  <c r="D5" i="7"/>
  <c r="O6" i="1"/>
  <c r="C5" i="3"/>
  <c r="E6" i="3"/>
  <c r="E5" i="7"/>
  <c r="E8" i="3"/>
  <c r="E34" i="3" s="1"/>
  <c r="C5" i="7"/>
  <c r="O10" i="1"/>
  <c r="C8" i="3"/>
  <c r="C34" i="3" s="1"/>
  <c r="D6" i="3"/>
  <c r="C59" i="2" a="1"/>
  <c r="I26" i="7" a="1"/>
  <c r="O5" i="1"/>
  <c r="C4" i="3"/>
  <c r="L8" i="1"/>
  <c r="C7" i="2" s="1"/>
  <c r="E5" i="3"/>
  <c r="M8" i="1"/>
  <c r="D7" i="2" s="1"/>
  <c r="D4" i="3"/>
  <c r="D60" i="3"/>
  <c r="D61" i="3"/>
  <c r="E60" i="3"/>
  <c r="E61" i="3"/>
  <c r="C60" i="3"/>
  <c r="C61" i="3"/>
  <c r="D5" i="3"/>
  <c r="C6" i="3"/>
  <c r="O7" i="1"/>
  <c r="F60" i="3" l="1"/>
  <c r="F5" i="7"/>
  <c r="F7" i="7" s="1"/>
  <c r="C7" i="7"/>
  <c r="I16" i="7"/>
  <c r="Q10" i="7" a="1"/>
  <c r="Q5" i="1"/>
  <c r="F23" i="3" s="1"/>
  <c r="F4" i="2"/>
  <c r="F4" i="3"/>
  <c r="F5" i="2"/>
  <c r="F5" i="3"/>
  <c r="Q6" i="1"/>
  <c r="F24" i="2" s="1"/>
  <c r="J26" i="7"/>
  <c r="I28" i="7"/>
  <c r="I27" i="7"/>
  <c r="J28" i="7"/>
  <c r="I26" i="7"/>
  <c r="K28" i="7"/>
  <c r="K27" i="7"/>
  <c r="K26" i="7"/>
  <c r="J27" i="7"/>
  <c r="J16" i="7"/>
  <c r="D7" i="7"/>
  <c r="D59" i="2"/>
  <c r="C59" i="2"/>
  <c r="E59" i="2"/>
  <c r="D18" i="3"/>
  <c r="E7" i="3"/>
  <c r="N9" i="1"/>
  <c r="D7" i="3"/>
  <c r="M9" i="1"/>
  <c r="O8" i="1"/>
  <c r="C7" i="3"/>
  <c r="L9" i="1"/>
  <c r="C59" i="3"/>
  <c r="F34" i="3"/>
  <c r="D59" i="3"/>
  <c r="E59" i="3"/>
  <c r="F6" i="3"/>
  <c r="F6" i="2"/>
  <c r="Q7" i="1"/>
  <c r="F61" i="3"/>
  <c r="F8" i="2"/>
  <c r="F8" i="3"/>
  <c r="E7" i="7"/>
  <c r="K16" i="7"/>
  <c r="E17" i="3" l="1"/>
  <c r="F17" i="3"/>
  <c r="D17" i="3"/>
  <c r="D19" i="3" s="1"/>
  <c r="D31" i="3" s="1"/>
  <c r="E18" i="3"/>
  <c r="F18" i="2"/>
  <c r="F17" i="2"/>
  <c r="C18" i="3"/>
  <c r="P27" i="7" a="1"/>
  <c r="P27" i="7" s="1"/>
  <c r="F59" i="3"/>
  <c r="D12" i="2"/>
  <c r="D12" i="3"/>
  <c r="M13" i="1"/>
  <c r="Q12" i="7"/>
  <c r="Q11" i="7"/>
  <c r="Q10" i="7"/>
  <c r="H6" i="2"/>
  <c r="G25" i="3"/>
  <c r="H6" i="3"/>
  <c r="G25" i="2"/>
  <c r="C25" i="3"/>
  <c r="D25" i="3"/>
  <c r="D25" i="2"/>
  <c r="E25" i="3"/>
  <c r="C25" i="2"/>
  <c r="E25" i="2"/>
  <c r="Q14" i="1"/>
  <c r="C12" i="3"/>
  <c r="O9" i="1"/>
  <c r="L13" i="1"/>
  <c r="C12" i="2"/>
  <c r="E12" i="2"/>
  <c r="E12" i="3"/>
  <c r="N13" i="1"/>
  <c r="H5" i="3"/>
  <c r="H5" i="2"/>
  <c r="G24" i="3"/>
  <c r="G24" i="2"/>
  <c r="H24" i="2" s="1"/>
  <c r="G18" i="2"/>
  <c r="G18" i="3"/>
  <c r="C24" i="2"/>
  <c r="D24" i="2"/>
  <c r="D24" i="3"/>
  <c r="D30" i="3" s="1"/>
  <c r="E18" i="2"/>
  <c r="E24" i="2"/>
  <c r="E24" i="3"/>
  <c r="D18" i="2"/>
  <c r="C18" i="2"/>
  <c r="C24" i="3"/>
  <c r="H4" i="3"/>
  <c r="Q8" i="1"/>
  <c r="H4" i="2"/>
  <c r="G23" i="2"/>
  <c r="G23" i="3"/>
  <c r="G17" i="2"/>
  <c r="G17" i="3"/>
  <c r="C17" i="2"/>
  <c r="C23" i="2"/>
  <c r="E17" i="2"/>
  <c r="E23" i="2"/>
  <c r="E23" i="3"/>
  <c r="E29" i="3" s="1"/>
  <c r="D17" i="2"/>
  <c r="D23" i="2"/>
  <c r="C23" i="3"/>
  <c r="D23" i="3"/>
  <c r="E20" i="7"/>
  <c r="F20" i="7"/>
  <c r="D20" i="7"/>
  <c r="E19" i="3"/>
  <c r="E31" i="3" s="1"/>
  <c r="D22" i="7"/>
  <c r="F22" i="7"/>
  <c r="E22" i="7"/>
  <c r="F7" i="2"/>
  <c r="F7" i="3"/>
  <c r="F59" i="2"/>
  <c r="F18" i="3"/>
  <c r="H18" i="3" s="1"/>
  <c r="F23" i="2"/>
  <c r="D21" i="7"/>
  <c r="E21" i="7"/>
  <c r="F21" i="7"/>
  <c r="F24" i="3"/>
  <c r="H24" i="3" s="1"/>
  <c r="C17" i="3"/>
  <c r="E30" i="3" l="1"/>
  <c r="Q27" i="7"/>
  <c r="R27" i="7"/>
  <c r="F19" i="2"/>
  <c r="F20" i="2" s="1"/>
  <c r="C30" i="3"/>
  <c r="C55" i="3" s="1"/>
  <c r="G26" i="2"/>
  <c r="G57" i="2" s="1"/>
  <c r="E26" i="2"/>
  <c r="E32" i="2" s="1"/>
  <c r="C26" i="2"/>
  <c r="C32" i="2" s="1"/>
  <c r="E30" i="2"/>
  <c r="G30" i="2"/>
  <c r="G55" i="2" s="1"/>
  <c r="F23" i="7"/>
  <c r="K22" i="7" s="1"/>
  <c r="E19" i="2"/>
  <c r="E31" i="2" s="1"/>
  <c r="E29" i="2"/>
  <c r="H7" i="3"/>
  <c r="H7" i="2"/>
  <c r="O13" i="1"/>
  <c r="F12" i="3"/>
  <c r="F12" i="2"/>
  <c r="Q13" i="7"/>
  <c r="N10" i="7" a="1"/>
  <c r="G21" i="7"/>
  <c r="F25" i="3"/>
  <c r="H25" i="3" s="1"/>
  <c r="H23" i="2"/>
  <c r="G22" i="7"/>
  <c r="C26" i="3"/>
  <c r="C32" i="3" s="1"/>
  <c r="G19" i="3"/>
  <c r="G31" i="3" s="1"/>
  <c r="G56" i="3" s="1"/>
  <c r="G29" i="3"/>
  <c r="G54" i="3" s="1"/>
  <c r="C30" i="2"/>
  <c r="G30" i="3"/>
  <c r="G55" i="3" s="1"/>
  <c r="H17" i="3"/>
  <c r="D20" i="3"/>
  <c r="E23" i="7"/>
  <c r="J21" i="7" s="1"/>
  <c r="C19" i="2"/>
  <c r="C31" i="2" s="1"/>
  <c r="C29" i="2"/>
  <c r="E11" i="3"/>
  <c r="E37" i="3" s="1"/>
  <c r="E38" i="3" s="1"/>
  <c r="E11" i="2"/>
  <c r="E37" i="2" s="1"/>
  <c r="E38" i="2" s="1"/>
  <c r="C19" i="3"/>
  <c r="C31" i="3" s="1"/>
  <c r="C29" i="3"/>
  <c r="D26" i="2"/>
  <c r="D32" i="2" s="1"/>
  <c r="G19" i="2"/>
  <c r="G31" i="2" s="1"/>
  <c r="G56" i="2" s="1"/>
  <c r="G29" i="2"/>
  <c r="G54" i="2" s="1"/>
  <c r="D30" i="2"/>
  <c r="H17" i="2"/>
  <c r="F19" i="3"/>
  <c r="F20" i="3" s="1"/>
  <c r="H18" i="2"/>
  <c r="D23" i="7"/>
  <c r="I20" i="7" s="1"/>
  <c r="G20" i="7"/>
  <c r="D26" i="3"/>
  <c r="D32" i="3" s="1"/>
  <c r="D29" i="3"/>
  <c r="E20" i="3"/>
  <c r="D19" i="2"/>
  <c r="D31" i="2" s="1"/>
  <c r="D29" i="2"/>
  <c r="G26" i="3"/>
  <c r="G57" i="3" s="1"/>
  <c r="D11" i="2"/>
  <c r="D37" i="2" s="1"/>
  <c r="D38" i="2" s="1"/>
  <c r="D11" i="3"/>
  <c r="D37" i="3" s="1"/>
  <c r="D38" i="3" s="1"/>
  <c r="E26" i="3"/>
  <c r="E32" i="3" s="1"/>
  <c r="E33" i="3" s="1"/>
  <c r="C11" i="3"/>
  <c r="C37" i="3" s="1"/>
  <c r="C11" i="2"/>
  <c r="C37" i="2" s="1"/>
  <c r="F25" i="2"/>
  <c r="H25" i="2" s="1"/>
  <c r="N26" i="7" a="1"/>
  <c r="H23" i="3"/>
  <c r="E55" i="3" l="1"/>
  <c r="I32" i="7"/>
  <c r="F32" i="3"/>
  <c r="E39" i="3"/>
  <c r="D55" i="3"/>
  <c r="K20" i="7"/>
  <c r="D33" i="2"/>
  <c r="C57" i="2" a="1"/>
  <c r="C57" i="2" s="1"/>
  <c r="F30" i="3"/>
  <c r="H30" i="3" s="1"/>
  <c r="F31" i="2"/>
  <c r="H31" i="2" s="1"/>
  <c r="D39" i="2"/>
  <c r="D33" i="3"/>
  <c r="D39" i="3" s="1"/>
  <c r="F30" i="2"/>
  <c r="H30" i="2" s="1"/>
  <c r="E62" i="3"/>
  <c r="E63" i="3" s="1"/>
  <c r="C62" i="3"/>
  <c r="F37" i="3"/>
  <c r="D62" i="3"/>
  <c r="D63" i="3" s="1"/>
  <c r="C38" i="3"/>
  <c r="D20" i="2"/>
  <c r="G23" i="7"/>
  <c r="C20" i="2"/>
  <c r="G20" i="3"/>
  <c r="I21" i="7"/>
  <c r="K21" i="7"/>
  <c r="C33" i="2"/>
  <c r="C54" i="2" a="1"/>
  <c r="F29" i="2"/>
  <c r="H29" i="2" s="1"/>
  <c r="C62" i="2" a="1"/>
  <c r="C38" i="2"/>
  <c r="G20" i="2"/>
  <c r="C33" i="3"/>
  <c r="C54" i="3"/>
  <c r="D54" i="3"/>
  <c r="F29" i="3"/>
  <c r="H29" i="3" s="1"/>
  <c r="E54" i="3"/>
  <c r="C20" i="3"/>
  <c r="J20" i="7"/>
  <c r="D57" i="3"/>
  <c r="C57" i="3"/>
  <c r="E57" i="3"/>
  <c r="J22" i="7"/>
  <c r="F11" i="3"/>
  <c r="F11" i="2"/>
  <c r="F31" i="3"/>
  <c r="H31" i="3" s="1"/>
  <c r="E56" i="3"/>
  <c r="D56" i="3"/>
  <c r="C56" i="3"/>
  <c r="N11" i="7"/>
  <c r="N10" i="7"/>
  <c r="N12" i="7"/>
  <c r="E33" i="2"/>
  <c r="E39" i="2" s="1"/>
  <c r="H26" i="2"/>
  <c r="L20" i="7"/>
  <c r="N20" i="7" s="1"/>
  <c r="H19" i="2"/>
  <c r="H20" i="2" s="1"/>
  <c r="H26" i="3"/>
  <c r="H19" i="3"/>
  <c r="H20" i="3" s="1"/>
  <c r="I22" i="7"/>
  <c r="F55" i="3"/>
  <c r="H55" i="3" s="1"/>
  <c r="F26" i="3"/>
  <c r="N27" i="7"/>
  <c r="N26" i="7"/>
  <c r="N28" i="7"/>
  <c r="F26" i="2"/>
  <c r="E20" i="2"/>
  <c r="D57" i="2" l="1"/>
  <c r="C39" i="3"/>
  <c r="F33" i="3"/>
  <c r="K23" i="7"/>
  <c r="E57" i="2"/>
  <c r="F57" i="2" s="1"/>
  <c r="H57" i="2" s="1"/>
  <c r="F56" i="3"/>
  <c r="H56" i="3" s="1"/>
  <c r="J23" i="7"/>
  <c r="N29" i="7"/>
  <c r="L22" i="7"/>
  <c r="N22" i="7" s="1"/>
  <c r="I23" i="7"/>
  <c r="C39" i="2"/>
  <c r="L21" i="7"/>
  <c r="N21" i="7" s="1"/>
  <c r="F62" i="3"/>
  <c r="C63" i="3"/>
  <c r="F63" i="3" s="1"/>
  <c r="F57" i="3"/>
  <c r="H57" i="3" s="1"/>
  <c r="D62" i="2"/>
  <c r="D63" i="2" s="1"/>
  <c r="E62" i="2"/>
  <c r="E63" i="2" s="1"/>
  <c r="C62" i="2"/>
  <c r="C58" i="3"/>
  <c r="F54" i="3"/>
  <c r="E58" i="3"/>
  <c r="E64" i="3" s="1"/>
  <c r="E66" i="3" s="1"/>
  <c r="N13" i="7"/>
  <c r="D58" i="3"/>
  <c r="D64" i="3" s="1"/>
  <c r="D66" i="3" s="1"/>
  <c r="E55" i="2"/>
  <c r="D55" i="2"/>
  <c r="C54" i="2"/>
  <c r="C56" i="2"/>
  <c r="D54" i="2"/>
  <c r="E54" i="2"/>
  <c r="C55" i="2"/>
  <c r="D56" i="2"/>
  <c r="E56" i="2"/>
  <c r="N23" i="7" l="1"/>
  <c r="L23" i="7"/>
  <c r="H63" i="3"/>
  <c r="F62" i="2"/>
  <c r="C63" i="2"/>
  <c r="F63" i="2" s="1"/>
  <c r="H63" i="2" s="1"/>
  <c r="F55" i="2"/>
  <c r="H55" i="2" s="1"/>
  <c r="D58" i="2"/>
  <c r="D64" i="2" s="1"/>
  <c r="D66" i="2" s="1"/>
  <c r="F56" i="2"/>
  <c r="H56" i="2" s="1"/>
  <c r="F54" i="2"/>
  <c r="C58" i="2"/>
  <c r="H54" i="3"/>
  <c r="F58" i="3"/>
  <c r="E58" i="2"/>
  <c r="E64" i="2" s="1"/>
  <c r="E66" i="2" s="1"/>
  <c r="C64" i="3"/>
  <c r="C64" i="2" l="1"/>
  <c r="C66" i="2" s="1"/>
  <c r="F58" i="2"/>
  <c r="H54" i="2"/>
  <c r="F64" i="3"/>
  <c r="C66" i="3"/>
  <c r="F6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6" authorId="0" shapeId="0" xr:uid="{00000000-0006-0000-0100-000001000000}">
      <text>
        <r>
          <rPr>
            <sz val="8"/>
            <color indexed="8"/>
            <rFont val="Tahoma"/>
            <family val="2"/>
          </rPr>
          <t xml:space="preserve">non donné dans l'exemple (construit proportionellement)
</t>
        </r>
      </text>
    </comment>
    <comment ref="B22" authorId="0" shapeId="0" xr:uid="{00000000-0006-0000-0100-000002000000}">
      <text>
        <r>
          <rPr>
            <sz val="8"/>
            <color indexed="8"/>
            <rFont val="Tahoma"/>
            <family val="2"/>
          </rPr>
          <t xml:space="preserve">non donné dans l'exemple (construit proportionellement)
</t>
        </r>
      </text>
    </comment>
    <comment ref="B41" authorId="0" shapeId="0" xr:uid="{00000000-0006-0000-0100-000003000000}">
      <text>
        <r>
          <rPr>
            <sz val="8"/>
            <color indexed="8"/>
            <rFont val="Tahoma"/>
            <family val="2"/>
          </rPr>
          <t xml:space="preserve">assumption: technologie branche,mathematiquement la  plus facile
</t>
        </r>
      </text>
    </comment>
    <comment ref="B46" authorId="0" shapeId="0" xr:uid="{00000000-0006-0000-0100-000004000000}">
      <text>
        <r>
          <rPr>
            <sz val="8"/>
            <color indexed="8"/>
            <rFont val="Tahoma"/>
            <family val="2"/>
          </rPr>
          <t xml:space="preserve">matrice de transformation en cas de technologie produit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6" authorId="0" shapeId="0" xr:uid="{00000000-0006-0000-0200-000001000000}">
      <text>
        <r>
          <rPr>
            <sz val="8"/>
            <color indexed="8"/>
            <rFont val="Tahoma"/>
            <family val="2"/>
          </rPr>
          <t xml:space="preserve">non donné dans l'exemple (construit proportionellement)
</t>
        </r>
      </text>
    </comment>
    <comment ref="B22" authorId="0" shapeId="0" xr:uid="{00000000-0006-0000-0200-000002000000}">
      <text>
        <r>
          <rPr>
            <sz val="8"/>
            <color indexed="8"/>
            <rFont val="Tahoma"/>
            <family val="2"/>
          </rPr>
          <t xml:space="preserve">non donné dans l'exemple (construit proportionellement)
</t>
        </r>
      </text>
    </comment>
    <comment ref="B41" authorId="0" shapeId="0" xr:uid="{00000000-0006-0000-0200-000003000000}">
      <text>
        <r>
          <rPr>
            <sz val="8"/>
            <color indexed="8"/>
            <rFont val="Tahoma"/>
            <family val="2"/>
          </rPr>
          <t xml:space="preserve">assumption: technologie branche,mathematiquement la  plus facile
</t>
        </r>
      </text>
    </comment>
    <comment ref="B46" authorId="0" shapeId="0" xr:uid="{00000000-0006-0000-0200-000004000000}">
      <text>
        <r>
          <rPr>
            <sz val="8"/>
            <color indexed="8"/>
            <rFont val="Tahoma"/>
            <family val="2"/>
          </rPr>
          <t xml:space="preserve">matrice de transformation en cas de technologie produit
</t>
        </r>
      </text>
    </comment>
  </commentList>
</comments>
</file>

<file path=xl/sharedStrings.xml><?xml version="1.0" encoding="utf-8"?>
<sst xmlns="http://schemas.openxmlformats.org/spreadsheetml/2006/main" count="351" uniqueCount="112">
  <si>
    <t>RES</t>
  </si>
  <si>
    <t>EMP</t>
  </si>
  <si>
    <t>USE-MATRIX (matrice des emplois)</t>
  </si>
  <si>
    <t>a</t>
  </si>
  <si>
    <t>b</t>
  </si>
  <si>
    <t>com</t>
  </si>
  <si>
    <t>P</t>
  </si>
  <si>
    <t>imp</t>
  </si>
  <si>
    <t xml:space="preserve">total </t>
  </si>
  <si>
    <t>ind.</t>
  </si>
  <si>
    <t>total</t>
  </si>
  <si>
    <t>PR.</t>
  </si>
  <si>
    <t>res</t>
  </si>
  <si>
    <t>CI</t>
  </si>
  <si>
    <t>final</t>
  </si>
  <si>
    <t>tot</t>
  </si>
  <si>
    <t>D21-D31</t>
  </si>
  <si>
    <t>Tax D29</t>
  </si>
  <si>
    <t>sub D39</t>
  </si>
  <si>
    <t>com.</t>
  </si>
  <si>
    <t>commerce</t>
  </si>
  <si>
    <t>taxes (D29)</t>
  </si>
  <si>
    <t>sub (D39)</t>
  </si>
  <si>
    <t>VA</t>
  </si>
  <si>
    <t>taxes (D21 - D31)</t>
  </si>
  <si>
    <t>MATRICE (1)</t>
  </si>
  <si>
    <t>= 260 / 300</t>
  </si>
  <si>
    <t>Imports</t>
  </si>
  <si>
    <t>IND</t>
  </si>
  <si>
    <t>inverse de la matrice D'</t>
  </si>
  <si>
    <t xml:space="preserve"> 260 / 270 = 0,963</t>
  </si>
  <si>
    <t>produit</t>
  </si>
  <si>
    <t>împôt sur prod (D21 - D31)</t>
  </si>
  <si>
    <t xml:space="preserve"> - rémunérations</t>
  </si>
  <si>
    <t xml:space="preserve"> - EBE</t>
  </si>
  <si>
    <t>Production</t>
  </si>
  <si>
    <t>Total ressources</t>
  </si>
  <si>
    <t>emp</t>
  </si>
  <si>
    <t>TES au prix de. base</t>
  </si>
  <si>
    <t>impôts sur P.</t>
  </si>
  <si>
    <t>REM</t>
  </si>
  <si>
    <t>EBE</t>
  </si>
  <si>
    <t>D' (rapport des productions en ligne )</t>
  </si>
  <si>
    <t xml:space="preserve"> - impôts (D29 )</t>
  </si>
  <si>
    <t xml:space="preserve"> - subventions (D39)</t>
  </si>
  <si>
    <t>PIB</t>
  </si>
  <si>
    <t>voir la matrice de prodcution</t>
  </si>
  <si>
    <t>MAKE-MATRIX (matrice de production) C</t>
  </si>
  <si>
    <t>TVA</t>
  </si>
  <si>
    <t>EN VERT : PASSAGE AU PRIX d'ACQUISITION</t>
  </si>
  <si>
    <t>EN ROSE : TEI</t>
  </si>
  <si>
    <t>emploi</t>
  </si>
  <si>
    <t>comm.</t>
  </si>
  <si>
    <t>marge</t>
  </si>
  <si>
    <t>EN BLEU : COMPTES D'EXPLOITATION</t>
  </si>
  <si>
    <t>MATRICE (A)</t>
  </si>
  <si>
    <t>empl. final</t>
  </si>
  <si>
    <t>Produit Matriciel (A) * C'</t>
  </si>
  <si>
    <r>
      <t>Produit Matriciel (A) *( D')</t>
    </r>
    <r>
      <rPr>
        <i/>
        <vertAlign val="superscript"/>
        <sz val="14"/>
        <rFont val="Arial"/>
        <family val="2"/>
      </rPr>
      <t>-1</t>
    </r>
  </si>
  <si>
    <t xml:space="preserve">                               AUTRES RESSOURCES</t>
  </si>
  <si>
    <t>TEI (2)</t>
  </si>
  <si>
    <t>TEF (3)</t>
  </si>
  <si>
    <t>branches d'activités (U.P.H.)</t>
  </si>
  <si>
    <t>PROD</t>
  </si>
  <si>
    <t>import</t>
  </si>
  <si>
    <t>MC</t>
  </si>
  <si>
    <t>impôts</t>
  </si>
  <si>
    <t>emplois</t>
  </si>
  <si>
    <t>offre</t>
  </si>
  <si>
    <t>finaux</t>
  </si>
  <si>
    <t>C.E.B. (4)</t>
  </si>
  <si>
    <t>REM.</t>
  </si>
  <si>
    <t>PROD.</t>
  </si>
  <si>
    <t>C' (rapport des productions en colonne )</t>
  </si>
  <si>
    <t>structure de la matrice de production en ligne</t>
  </si>
  <si>
    <t>transposé de la matrice C'</t>
  </si>
  <si>
    <t>Total</t>
  </si>
  <si>
    <t>Matrice PSB</t>
  </si>
  <si>
    <t>Secteur A</t>
  </si>
  <si>
    <t>Secteur B</t>
  </si>
  <si>
    <t>Secteur C</t>
  </si>
  <si>
    <t>résultats</t>
  </si>
  <si>
    <t>salaires</t>
  </si>
  <si>
    <t>Produit A</t>
  </si>
  <si>
    <t>comparatifs</t>
  </si>
  <si>
    <t>Produit B</t>
  </si>
  <si>
    <t>Produit C</t>
  </si>
  <si>
    <t>ratio Sal/prod</t>
  </si>
  <si>
    <t>Matrice C'</t>
  </si>
  <si>
    <t>1/ Technologie secteur</t>
  </si>
  <si>
    <t xml:space="preserve">Or total connu </t>
  </si>
  <si>
    <t>étape intermédiaire</t>
  </si>
  <si>
    <t>recalage</t>
  </si>
  <si>
    <t>=0,291*40</t>
  </si>
  <si>
    <t>Matrice D'</t>
  </si>
  <si>
    <t>Branche A</t>
  </si>
  <si>
    <t>Branche B</t>
  </si>
  <si>
    <t>Branche C</t>
  </si>
  <si>
    <t>étape de calcul</t>
  </si>
  <si>
    <t xml:space="preserve">2/ Technologie, secteur d'arrivée </t>
  </si>
  <si>
    <t>3/ Technologie produit</t>
  </si>
  <si>
    <t>1/ TRE DECOMPOSÉ AVEC D29 et D39</t>
  </si>
  <si>
    <t>2/ TES Français sans décomposition D29, D39</t>
  </si>
  <si>
    <t>comm. tr.</t>
  </si>
  <si>
    <t>EN JAUNE : MATRICE DE PRODUCTION</t>
  </si>
  <si>
    <t>109,6 = 119 - 5,7 - 3,8</t>
  </si>
  <si>
    <t>commerce transport</t>
  </si>
  <si>
    <t>marges de commerce transport</t>
  </si>
  <si>
    <t>total CI</t>
  </si>
  <si>
    <t xml:space="preserve">                    '-5,7 = -15*119 / 315</t>
  </si>
  <si>
    <t>69,5 = 70,2 * 81,0/81,8</t>
  </si>
  <si>
    <t>TES au prix d'acquisiton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</si>
</sst>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6" x14ac:knownFonts="1"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i/>
      <sz val="14"/>
      <name val="Arial"/>
      <family val="2"/>
    </font>
    <font>
      <sz val="8"/>
      <color indexed="8"/>
      <name val="Tahoma"/>
      <family val="2"/>
    </font>
    <font>
      <i/>
      <vertAlign val="superscript"/>
      <sz val="14"/>
      <name val="Arial"/>
      <family val="2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color indexed="10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3"/>
      <color indexed="10"/>
      <name val="Arial"/>
      <family val="2"/>
    </font>
    <font>
      <b/>
      <sz val="13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11"/>
        <bgColor indexed="49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26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34"/>
      </patternFill>
    </fill>
    <fill>
      <patternFill patternType="solid">
        <fgColor indexed="42"/>
        <bgColor indexed="49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  <bgColor indexed="26"/>
      </patternFill>
    </fill>
    <fill>
      <patternFill patternType="solid">
        <fgColor indexed="47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29"/>
      </patternFill>
    </fill>
    <fill>
      <patternFill patternType="solid">
        <fgColor theme="5" tint="0.59999389629810485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/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12"/>
      </top>
      <bottom/>
      <diagonal/>
    </border>
    <border>
      <left/>
      <right/>
      <top style="thick">
        <color indexed="12"/>
      </top>
      <bottom/>
      <diagonal/>
    </border>
    <border>
      <left/>
      <right style="thick">
        <color indexed="12"/>
      </right>
      <top style="thick">
        <color indexed="12"/>
      </top>
      <bottom/>
      <diagonal/>
    </border>
    <border>
      <left/>
      <right style="thick">
        <color indexed="12"/>
      </right>
      <top/>
      <bottom/>
      <diagonal/>
    </border>
    <border>
      <left style="thick">
        <color indexed="64"/>
      </left>
      <right/>
      <top/>
      <bottom style="thick">
        <color indexed="12"/>
      </bottom>
      <diagonal/>
    </border>
    <border>
      <left/>
      <right/>
      <top/>
      <bottom style="thick">
        <color indexed="12"/>
      </bottom>
      <diagonal/>
    </border>
    <border>
      <left/>
      <right style="thick">
        <color indexed="12"/>
      </right>
      <top/>
      <bottom style="thick">
        <color indexed="12"/>
      </bottom>
      <diagonal/>
    </border>
    <border>
      <left style="thick">
        <color indexed="12"/>
      </left>
      <right/>
      <top style="thick">
        <color indexed="12"/>
      </top>
      <bottom/>
      <diagonal/>
    </border>
    <border>
      <left style="thick">
        <color indexed="12"/>
      </left>
      <right/>
      <top/>
      <bottom/>
      <diagonal/>
    </border>
    <border>
      <left style="thick">
        <color indexed="12"/>
      </left>
      <right/>
      <top/>
      <bottom style="thick">
        <color indexed="12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7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/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3" borderId="1" xfId="0" applyFont="1" applyFill="1" applyBorder="1" applyAlignment="1"/>
    <xf numFmtId="0" fontId="2" fillId="3" borderId="1" xfId="0" applyFont="1" applyFill="1" applyBorder="1"/>
    <xf numFmtId="0" fontId="2" fillId="0" borderId="1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4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4" fillId="0" borderId="18" xfId="0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164" fontId="3" fillId="0" borderId="17" xfId="0" applyNumberFormat="1" applyFont="1" applyBorder="1" applyAlignment="1">
      <alignment horizontal="center"/>
    </xf>
    <xf numFmtId="164" fontId="3" fillId="0" borderId="19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5" borderId="0" xfId="0" applyFont="1" applyFill="1" applyAlignment="1">
      <alignment horizontal="center"/>
    </xf>
    <xf numFmtId="0" fontId="3" fillId="0" borderId="11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3" fillId="0" borderId="10" xfId="0" applyNumberFormat="1" applyFont="1" applyFill="1" applyBorder="1" applyAlignment="1">
      <alignment horizontal="center"/>
    </xf>
    <xf numFmtId="164" fontId="3" fillId="0" borderId="13" xfId="0" applyNumberFormat="1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5" borderId="0" xfId="0" applyFont="1" applyFill="1" applyAlignment="1"/>
    <xf numFmtId="0" fontId="3" fillId="0" borderId="20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3" fillId="0" borderId="0" xfId="0" applyFont="1" applyFill="1" applyAlignment="1"/>
    <xf numFmtId="0" fontId="4" fillId="0" borderId="0" xfId="0" applyFont="1"/>
    <xf numFmtId="0" fontId="6" fillId="0" borderId="0" xfId="0" applyFont="1"/>
    <xf numFmtId="0" fontId="4" fillId="0" borderId="18" xfId="0" applyFont="1" applyFill="1" applyBorder="1" applyAlignment="1">
      <alignment horizontal="right"/>
    </xf>
    <xf numFmtId="0" fontId="4" fillId="0" borderId="1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0" fontId="4" fillId="0" borderId="9" xfId="0" applyFont="1" applyFill="1" applyBorder="1"/>
    <xf numFmtId="0" fontId="4" fillId="0" borderId="24" xfId="0" applyFont="1" applyFill="1" applyBorder="1"/>
    <xf numFmtId="164" fontId="4" fillId="0" borderId="13" xfId="0" applyNumberFormat="1" applyFont="1" applyFill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5" fontId="3" fillId="0" borderId="18" xfId="0" applyNumberFormat="1" applyFont="1" applyFill="1" applyBorder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8" xfId="0" applyNumberFormat="1" applyFont="1" applyFill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3" fillId="0" borderId="23" xfId="0" applyNumberFormat="1" applyFont="1" applyFill="1" applyBorder="1" applyAlignment="1">
      <alignment horizontal="center"/>
    </xf>
    <xf numFmtId="165" fontId="3" fillId="0" borderId="12" xfId="0" applyNumberFormat="1" applyFont="1" applyFill="1" applyBorder="1" applyAlignment="1">
      <alignment horizontal="center"/>
    </xf>
    <xf numFmtId="165" fontId="3" fillId="0" borderId="25" xfId="0" applyNumberFormat="1" applyFont="1" applyFill="1" applyBorder="1" applyAlignment="1">
      <alignment horizontal="center"/>
    </xf>
    <xf numFmtId="165" fontId="3" fillId="0" borderId="26" xfId="0" applyNumberFormat="1" applyFont="1" applyFill="1" applyBorder="1" applyAlignment="1">
      <alignment horizontal="center"/>
    </xf>
    <xf numFmtId="0" fontId="3" fillId="0" borderId="0" xfId="0" quotePrefix="1" applyFont="1" applyFill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165" fontId="3" fillId="0" borderId="27" xfId="0" applyNumberFormat="1" applyFont="1" applyFill="1" applyBorder="1" applyAlignment="1">
      <alignment horizontal="center"/>
    </xf>
    <xf numFmtId="165" fontId="3" fillId="0" borderId="28" xfId="0" applyNumberFormat="1" applyFont="1" applyFill="1" applyBorder="1" applyAlignment="1">
      <alignment horizontal="center"/>
    </xf>
    <xf numFmtId="165" fontId="3" fillId="0" borderId="29" xfId="0" applyNumberFormat="1" applyFont="1" applyFill="1" applyBorder="1" applyAlignment="1">
      <alignment horizontal="center"/>
    </xf>
    <xf numFmtId="165" fontId="3" fillId="0" borderId="30" xfId="0" applyNumberFormat="1" applyFont="1" applyFill="1" applyBorder="1" applyAlignment="1">
      <alignment horizontal="center"/>
    </xf>
    <xf numFmtId="165" fontId="3" fillId="0" borderId="31" xfId="0" applyNumberFormat="1" applyFont="1" applyFill="1" applyBorder="1" applyAlignment="1">
      <alignment horizontal="center"/>
    </xf>
    <xf numFmtId="165" fontId="3" fillId="0" borderId="32" xfId="0" applyNumberFormat="1" applyFont="1" applyFill="1" applyBorder="1" applyAlignment="1">
      <alignment horizontal="center"/>
    </xf>
    <xf numFmtId="165" fontId="3" fillId="0" borderId="33" xfId="0" applyNumberFormat="1" applyFont="1" applyFill="1" applyBorder="1" applyAlignment="1">
      <alignment horizontal="center"/>
    </xf>
    <xf numFmtId="165" fontId="3" fillId="0" borderId="34" xfId="0" applyNumberFormat="1" applyFont="1" applyFill="1" applyBorder="1" applyAlignment="1">
      <alignment horizontal="center"/>
    </xf>
    <xf numFmtId="165" fontId="3" fillId="0" borderId="35" xfId="0" applyNumberFormat="1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5" fontId="3" fillId="0" borderId="16" xfId="0" applyNumberFormat="1" applyFont="1" applyFill="1" applyBorder="1" applyAlignment="1">
      <alignment horizontal="center"/>
    </xf>
    <xf numFmtId="165" fontId="3" fillId="0" borderId="17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65" fontId="3" fillId="0" borderId="13" xfId="0" applyNumberFormat="1" applyFont="1" applyFill="1" applyBorder="1" applyAlignment="1">
      <alignment horizontal="center"/>
    </xf>
    <xf numFmtId="165" fontId="3" fillId="0" borderId="14" xfId="0" applyNumberFormat="1" applyFont="1" applyFill="1" applyBorder="1" applyAlignment="1">
      <alignment horizontal="center"/>
    </xf>
    <xf numFmtId="0" fontId="4" fillId="0" borderId="27" xfId="0" applyFont="1" applyFill="1" applyBorder="1" applyAlignment="1">
      <alignment horizontal="right"/>
    </xf>
    <xf numFmtId="0" fontId="4" fillId="0" borderId="30" xfId="0" applyFont="1" applyFill="1" applyBorder="1" applyAlignment="1">
      <alignment horizontal="left"/>
    </xf>
    <xf numFmtId="0" fontId="4" fillId="0" borderId="36" xfId="0" applyFont="1" applyFill="1" applyBorder="1" applyAlignment="1">
      <alignment horizontal="center"/>
    </xf>
    <xf numFmtId="0" fontId="4" fillId="0" borderId="37" xfId="0" applyFont="1" applyFill="1" applyBorder="1" applyAlignment="1">
      <alignment horizontal="center"/>
    </xf>
    <xf numFmtId="0" fontId="4" fillId="0" borderId="38" xfId="0" applyFont="1" applyFill="1" applyBorder="1" applyAlignment="1">
      <alignment horizontal="center"/>
    </xf>
    <xf numFmtId="0" fontId="4" fillId="0" borderId="39" xfId="0" applyFont="1" applyFill="1" applyBorder="1" applyAlignment="1">
      <alignment horizontal="center"/>
    </xf>
    <xf numFmtId="0" fontId="4" fillId="0" borderId="40" xfId="0" applyFont="1" applyFill="1" applyBorder="1" applyAlignment="1">
      <alignment horizontal="center"/>
    </xf>
    <xf numFmtId="0" fontId="4" fillId="0" borderId="41" xfId="0" applyFont="1" applyFill="1" applyBorder="1" applyAlignment="1">
      <alignment horizontal="center"/>
    </xf>
    <xf numFmtId="0" fontId="4" fillId="0" borderId="42" xfId="0" applyFont="1" applyFill="1" applyBorder="1" applyAlignment="1">
      <alignment horizontal="center"/>
    </xf>
    <xf numFmtId="0" fontId="4" fillId="0" borderId="43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right"/>
    </xf>
    <xf numFmtId="0" fontId="2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164" fontId="4" fillId="9" borderId="0" xfId="0" applyNumberFormat="1" applyFont="1" applyFill="1" applyBorder="1" applyAlignment="1">
      <alignment horizontal="center"/>
    </xf>
    <xf numFmtId="164" fontId="4" fillId="9" borderId="10" xfId="0" applyNumberFormat="1" applyFont="1" applyFill="1" applyBorder="1" applyAlignment="1">
      <alignment horizontal="center"/>
    </xf>
    <xf numFmtId="164" fontId="4" fillId="13" borderId="0" xfId="0" applyNumberFormat="1" applyFont="1" applyFill="1" applyBorder="1" applyAlignment="1">
      <alignment horizontal="center"/>
    </xf>
    <xf numFmtId="0" fontId="9" fillId="14" borderId="44" xfId="0" applyFont="1" applyFill="1" applyBorder="1" applyAlignment="1">
      <alignment horizontal="center"/>
    </xf>
    <xf numFmtId="0" fontId="2" fillId="0" borderId="45" xfId="0" applyFont="1" applyFill="1" applyBorder="1" applyAlignment="1">
      <alignment horizontal="centerContinuous"/>
    </xf>
    <xf numFmtId="0" fontId="2" fillId="14" borderId="46" xfId="0" applyFont="1" applyFill="1" applyBorder="1" applyAlignment="1">
      <alignment horizontal="center"/>
    </xf>
    <xf numFmtId="0" fontId="9" fillId="14" borderId="47" xfId="0" applyFont="1" applyFill="1" applyBorder="1" applyAlignment="1">
      <alignment horizontal="center"/>
    </xf>
    <xf numFmtId="0" fontId="1" fillId="0" borderId="48" xfId="0" applyFont="1" applyFill="1" applyBorder="1" applyAlignment="1">
      <alignment horizontal="centerContinuous"/>
    </xf>
    <xf numFmtId="0" fontId="9" fillId="0" borderId="48" xfId="0" applyFont="1" applyBorder="1"/>
    <xf numFmtId="0" fontId="1" fillId="0" borderId="49" xfId="0" applyFont="1" applyFill="1" applyBorder="1" applyAlignment="1">
      <alignment horizontal="centerContinuous"/>
    </xf>
    <xf numFmtId="0" fontId="1" fillId="14" borderId="50" xfId="0" applyFont="1" applyFill="1" applyBorder="1" applyAlignment="1">
      <alignment horizontal="center"/>
    </xf>
    <xf numFmtId="0" fontId="9" fillId="14" borderId="51" xfId="0" applyFont="1" applyFill="1" applyBorder="1" applyAlignment="1">
      <alignment horizontal="center"/>
    </xf>
    <xf numFmtId="0" fontId="10" fillId="14" borderId="5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Continuous"/>
    </xf>
    <xf numFmtId="0" fontId="2" fillId="14" borderId="53" xfId="0" applyFont="1" applyFill="1" applyBorder="1" applyAlignment="1">
      <alignment horizontal="center"/>
    </xf>
    <xf numFmtId="0" fontId="2" fillId="14" borderId="54" xfId="0" applyFont="1" applyFill="1" applyBorder="1" applyAlignment="1">
      <alignment horizontal="center"/>
    </xf>
    <xf numFmtId="0" fontId="2" fillId="14" borderId="55" xfId="0" applyFont="1" applyFill="1" applyBorder="1" applyAlignment="1">
      <alignment horizontal="center"/>
    </xf>
    <xf numFmtId="0" fontId="2" fillId="0" borderId="56" xfId="0" applyFont="1" applyFill="1" applyBorder="1" applyAlignment="1">
      <alignment horizontal="centerContinuous"/>
    </xf>
    <xf numFmtId="0" fontId="11" fillId="0" borderId="56" xfId="0" applyFont="1" applyFill="1" applyBorder="1" applyAlignment="1">
      <alignment horizontal="centerContinuous"/>
    </xf>
    <xf numFmtId="0" fontId="11" fillId="0" borderId="57" xfId="0" applyFont="1" applyFill="1" applyBorder="1" applyAlignment="1">
      <alignment horizontal="centerContinuous"/>
    </xf>
    <xf numFmtId="0" fontId="9" fillId="14" borderId="58" xfId="0" applyFont="1" applyFill="1" applyBorder="1" applyAlignment="1">
      <alignment horizontal="center"/>
    </xf>
    <xf numFmtId="0" fontId="9" fillId="14" borderId="59" xfId="0" applyFont="1" applyFill="1" applyBorder="1" applyAlignment="1">
      <alignment horizontal="center"/>
    </xf>
    <xf numFmtId="0" fontId="2" fillId="14" borderId="60" xfId="0" applyFont="1" applyFill="1" applyBorder="1" applyAlignment="1">
      <alignment horizontal="right"/>
    </xf>
    <xf numFmtId="0" fontId="2" fillId="15" borderId="61" xfId="0" applyFont="1" applyFill="1" applyBorder="1" applyAlignment="1">
      <alignment horizontal="center"/>
    </xf>
    <xf numFmtId="0" fontId="2" fillId="15" borderId="62" xfId="0" applyFont="1" applyFill="1" applyBorder="1" applyAlignment="1">
      <alignment horizontal="center"/>
    </xf>
    <xf numFmtId="0" fontId="2" fillId="10" borderId="63" xfId="0" applyFont="1" applyFill="1" applyBorder="1" applyAlignment="1">
      <alignment horizontal="center"/>
    </xf>
    <xf numFmtId="0" fontId="2" fillId="10" borderId="64" xfId="0" applyFont="1" applyFill="1" applyBorder="1" applyAlignment="1">
      <alignment horizontal="center"/>
    </xf>
    <xf numFmtId="0" fontId="2" fillId="10" borderId="65" xfId="0" applyFont="1" applyFill="1" applyBorder="1" applyAlignment="1">
      <alignment horizontal="center"/>
    </xf>
    <xf numFmtId="0" fontId="2" fillId="11" borderId="66" xfId="0" applyFont="1" applyFill="1" applyBorder="1" applyAlignment="1">
      <alignment horizontal="center"/>
    </xf>
    <xf numFmtId="0" fontId="2" fillId="14" borderId="66" xfId="0" applyFont="1" applyFill="1" applyBorder="1" applyAlignment="1">
      <alignment horizontal="center"/>
    </xf>
    <xf numFmtId="0" fontId="2" fillId="14" borderId="67" xfId="0" applyFont="1" applyFill="1" applyBorder="1" applyAlignment="1">
      <alignment horizontal="right"/>
    </xf>
    <xf numFmtId="0" fontId="2" fillId="10" borderId="68" xfId="0" applyFont="1" applyFill="1" applyBorder="1" applyAlignment="1">
      <alignment horizontal="center"/>
    </xf>
    <xf numFmtId="0" fontId="2" fillId="10" borderId="61" xfId="0" applyFont="1" applyFill="1" applyBorder="1" applyAlignment="1">
      <alignment horizontal="center"/>
    </xf>
    <xf numFmtId="0" fontId="2" fillId="10" borderId="69" xfId="0" applyFont="1" applyFill="1" applyBorder="1" applyAlignment="1">
      <alignment horizontal="center"/>
    </xf>
    <xf numFmtId="0" fontId="2" fillId="14" borderId="67" xfId="0" applyFont="1" applyFill="1" applyBorder="1" applyAlignment="1">
      <alignment horizontal="center"/>
    </xf>
    <xf numFmtId="0" fontId="2" fillId="15" borderId="62" xfId="0" applyFont="1" applyFill="1" applyBorder="1"/>
    <xf numFmtId="0" fontId="2" fillId="10" borderId="69" xfId="0" applyFont="1" applyFill="1" applyBorder="1"/>
    <xf numFmtId="0" fontId="2" fillId="11" borderId="66" xfId="0" applyFont="1" applyFill="1" applyBorder="1"/>
    <xf numFmtId="0" fontId="2" fillId="0" borderId="66" xfId="0" applyFont="1" applyBorder="1"/>
    <xf numFmtId="0" fontId="2" fillId="0" borderId="67" xfId="0" applyFont="1" applyBorder="1" applyAlignment="1">
      <alignment horizontal="center"/>
    </xf>
    <xf numFmtId="164" fontId="2" fillId="10" borderId="61" xfId="0" applyNumberFormat="1" applyFont="1" applyFill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2" fillId="10" borderId="54" xfId="0" applyFont="1" applyFill="1" applyBorder="1" applyAlignment="1">
      <alignment horizontal="center"/>
    </xf>
    <xf numFmtId="0" fontId="2" fillId="11" borderId="59" xfId="0" applyFont="1" applyFill="1" applyBorder="1" applyAlignment="1">
      <alignment horizontal="center"/>
    </xf>
    <xf numFmtId="0" fontId="2" fillId="14" borderId="59" xfId="0" applyFont="1" applyFill="1" applyBorder="1" applyAlignment="1">
      <alignment horizontal="center"/>
    </xf>
    <xf numFmtId="0" fontId="2" fillId="14" borderId="71" xfId="0" applyFont="1" applyFill="1" applyBorder="1" applyAlignment="1">
      <alignment horizontal="center"/>
    </xf>
    <xf numFmtId="0" fontId="2" fillId="15" borderId="72" xfId="0" applyFont="1" applyFill="1" applyBorder="1" applyAlignment="1">
      <alignment horizontal="center"/>
    </xf>
    <xf numFmtId="0" fontId="2" fillId="15" borderId="73" xfId="0" applyFont="1" applyFill="1" applyBorder="1" applyAlignment="1">
      <alignment horizontal="center"/>
    </xf>
    <xf numFmtId="0" fontId="2" fillId="10" borderId="74" xfId="0" applyFont="1" applyFill="1" applyBorder="1" applyAlignment="1">
      <alignment horizontal="center"/>
    </xf>
    <xf numFmtId="164" fontId="2" fillId="10" borderId="72" xfId="0" applyNumberFormat="1" applyFont="1" applyFill="1" applyBorder="1" applyAlignment="1">
      <alignment horizontal="center"/>
    </xf>
    <xf numFmtId="0" fontId="2" fillId="11" borderId="75" xfId="0" applyFont="1" applyFill="1" applyBorder="1" applyAlignment="1">
      <alignment horizontal="center"/>
    </xf>
    <xf numFmtId="0" fontId="2" fillId="14" borderId="75" xfId="0" applyFont="1" applyFill="1" applyBorder="1" applyAlignment="1">
      <alignment horizontal="center"/>
    </xf>
    <xf numFmtId="0" fontId="2" fillId="14" borderId="0" xfId="0" applyFont="1" applyFill="1" applyBorder="1" applyAlignment="1">
      <alignment horizontal="center"/>
    </xf>
    <xf numFmtId="0" fontId="2" fillId="16" borderId="76" xfId="0" applyFont="1" applyFill="1" applyBorder="1" applyAlignment="1">
      <alignment horizontal="center"/>
    </xf>
    <xf numFmtId="164" fontId="2" fillId="16" borderId="77" xfId="0" applyNumberFormat="1" applyFont="1" applyFill="1" applyBorder="1" applyAlignment="1">
      <alignment horizontal="center"/>
    </xf>
    <xf numFmtId="0" fontId="2" fillId="16" borderId="78" xfId="0" applyFont="1" applyFill="1" applyBorder="1" applyAlignment="1">
      <alignment horizontal="center"/>
    </xf>
    <xf numFmtId="0" fontId="9" fillId="0" borderId="0" xfId="0" applyFont="1"/>
    <xf numFmtId="0" fontId="1" fillId="14" borderId="0" xfId="0" applyFont="1" applyFill="1" applyBorder="1" applyAlignment="1">
      <alignment horizontal="center"/>
    </xf>
    <xf numFmtId="0" fontId="2" fillId="16" borderId="79" xfId="0" applyFont="1" applyFill="1" applyBorder="1" applyAlignment="1">
      <alignment horizontal="center"/>
    </xf>
    <xf numFmtId="164" fontId="2" fillId="16" borderId="61" xfId="0" applyNumberFormat="1" applyFont="1" applyFill="1" applyBorder="1" applyAlignment="1">
      <alignment horizontal="center"/>
    </xf>
    <xf numFmtId="0" fontId="2" fillId="16" borderId="69" xfId="0" applyFont="1" applyFill="1" applyBorder="1" applyAlignment="1">
      <alignment horizontal="center"/>
    </xf>
    <xf numFmtId="0" fontId="2" fillId="16" borderId="80" xfId="0" applyFont="1" applyFill="1" applyBorder="1" applyAlignment="1">
      <alignment horizontal="center"/>
    </xf>
    <xf numFmtId="0" fontId="2" fillId="16" borderId="81" xfId="0" applyFont="1" applyFill="1" applyBorder="1" applyAlignment="1">
      <alignment horizontal="center"/>
    </xf>
    <xf numFmtId="0" fontId="2" fillId="14" borderId="82" xfId="0" applyFont="1" applyFill="1" applyBorder="1" applyAlignment="1">
      <alignment horizontal="center"/>
    </xf>
    <xf numFmtId="0" fontId="2" fillId="14" borderId="83" xfId="0" applyFont="1" applyFill="1" applyBorder="1" applyAlignment="1">
      <alignment horizontal="center"/>
    </xf>
    <xf numFmtId="0" fontId="2" fillId="14" borderId="84" xfId="0" applyFont="1" applyFill="1" applyBorder="1" applyAlignment="1">
      <alignment horizontal="center"/>
    </xf>
    <xf numFmtId="0" fontId="2" fillId="14" borderId="85" xfId="0" applyFont="1" applyFill="1" applyBorder="1" applyAlignment="1">
      <alignment horizontal="center"/>
    </xf>
    <xf numFmtId="0" fontId="1" fillId="14" borderId="86" xfId="0" applyFont="1" applyFill="1" applyBorder="1" applyAlignment="1">
      <alignment horizontal="center"/>
    </xf>
    <xf numFmtId="0" fontId="1" fillId="14" borderId="87" xfId="0" applyFont="1" applyFill="1" applyBorder="1" applyAlignment="1">
      <alignment horizontal="center"/>
    </xf>
    <xf numFmtId="0" fontId="0" fillId="17" borderId="0" xfId="0" applyFill="1"/>
    <xf numFmtId="164" fontId="3" fillId="15" borderId="0" xfId="0" applyNumberFormat="1" applyFont="1" applyFill="1" applyBorder="1" applyAlignment="1">
      <alignment horizontal="center"/>
    </xf>
    <xf numFmtId="164" fontId="3" fillId="8" borderId="0" xfId="0" applyNumberFormat="1" applyFon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0" fillId="0" borderId="89" xfId="0" applyBorder="1"/>
    <xf numFmtId="0" fontId="0" fillId="0" borderId="97" xfId="0" applyBorder="1"/>
    <xf numFmtId="0" fontId="0" fillId="0" borderId="98" xfId="0" applyBorder="1"/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0" fillId="0" borderId="95" xfId="0" applyFill="1" applyBorder="1" applyAlignment="1">
      <alignment horizontal="center"/>
    </xf>
    <xf numFmtId="0" fontId="0" fillId="0" borderId="102" xfId="0" applyBorder="1"/>
    <xf numFmtId="0" fontId="0" fillId="0" borderId="103" xfId="0" applyBorder="1"/>
    <xf numFmtId="0" fontId="12" fillId="0" borderId="0" xfId="0" applyFont="1"/>
    <xf numFmtId="1" fontId="2" fillId="19" borderId="61" xfId="0" applyNumberFormat="1" applyFont="1" applyFill="1" applyBorder="1" applyAlignment="1">
      <alignment horizontal="center"/>
    </xf>
    <xf numFmtId="1" fontId="1" fillId="8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" fontId="2" fillId="11" borderId="1" xfId="0" applyNumberFormat="1" applyFont="1" applyFill="1" applyBorder="1" applyAlignment="1">
      <alignment horizontal="center"/>
    </xf>
    <xf numFmtId="1" fontId="2" fillId="12" borderId="1" xfId="0" applyNumberFormat="1" applyFont="1" applyFill="1" applyBorder="1" applyAlignment="1">
      <alignment horizontal="center"/>
    </xf>
    <xf numFmtId="0" fontId="4" fillId="20" borderId="11" xfId="0" applyFont="1" applyFill="1" applyBorder="1" applyAlignment="1">
      <alignment horizontal="center"/>
    </xf>
    <xf numFmtId="164" fontId="4" fillId="20" borderId="0" xfId="0" applyNumberFormat="1" applyFont="1" applyFill="1" applyBorder="1" applyAlignment="1">
      <alignment horizontal="center"/>
    </xf>
    <xf numFmtId="164" fontId="4" fillId="20" borderId="10" xfId="0" applyNumberFormat="1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164" fontId="4" fillId="18" borderId="0" xfId="0" applyNumberFormat="1" applyFont="1" applyFill="1" applyBorder="1" applyAlignment="1">
      <alignment horizontal="center"/>
    </xf>
    <xf numFmtId="164" fontId="3" fillId="19" borderId="0" xfId="0" applyNumberFormat="1" applyFont="1" applyFill="1" applyBorder="1" applyAlignment="1">
      <alignment horizontal="center"/>
    </xf>
    <xf numFmtId="164" fontId="4" fillId="21" borderId="0" xfId="0" applyNumberFormat="1" applyFont="1" applyFill="1" applyBorder="1" applyAlignment="1">
      <alignment horizontal="center"/>
    </xf>
    <xf numFmtId="164" fontId="4" fillId="22" borderId="0" xfId="0" applyNumberFormat="1" applyFont="1" applyFill="1" applyBorder="1" applyAlignment="1">
      <alignment horizontal="center"/>
    </xf>
    <xf numFmtId="164" fontId="4" fillId="19" borderId="0" xfId="0" applyNumberFormat="1" applyFont="1" applyFill="1" applyBorder="1" applyAlignment="1">
      <alignment horizontal="center"/>
    </xf>
    <xf numFmtId="0" fontId="3" fillId="23" borderId="0" xfId="0" applyFont="1" applyFill="1" applyBorder="1" applyAlignment="1">
      <alignment horizontal="center"/>
    </xf>
    <xf numFmtId="0" fontId="3" fillId="23" borderId="0" xfId="0" applyFont="1" applyFill="1" applyAlignment="1">
      <alignment horizontal="center"/>
    </xf>
    <xf numFmtId="0" fontId="3" fillId="24" borderId="0" xfId="0" applyFont="1" applyFill="1" applyAlignment="1">
      <alignment horizontal="center"/>
    </xf>
    <xf numFmtId="0" fontId="3" fillId="23" borderId="0" xfId="0" applyFont="1" applyFill="1" applyAlignment="1">
      <alignment horizontal="left"/>
    </xf>
    <xf numFmtId="164" fontId="3" fillId="19" borderId="13" xfId="0" applyNumberFormat="1" applyFont="1" applyFill="1" applyBorder="1" applyAlignment="1">
      <alignment horizontal="center"/>
    </xf>
    <xf numFmtId="164" fontId="3" fillId="19" borderId="16" xfId="0" applyNumberFormat="1" applyFont="1" applyFill="1" applyBorder="1" applyAlignment="1">
      <alignment horizontal="center"/>
    </xf>
    <xf numFmtId="164" fontId="3" fillId="19" borderId="19" xfId="0" applyNumberFormat="1" applyFont="1" applyFill="1" applyBorder="1" applyAlignment="1">
      <alignment horizontal="center"/>
    </xf>
    <xf numFmtId="164" fontId="3" fillId="22" borderId="0" xfId="0" applyNumberFormat="1" applyFont="1" applyFill="1" applyBorder="1" applyAlignment="1">
      <alignment horizontal="center"/>
    </xf>
    <xf numFmtId="0" fontId="3" fillId="20" borderId="11" xfId="0" applyFont="1" applyFill="1" applyBorder="1" applyAlignment="1">
      <alignment horizontal="center"/>
    </xf>
    <xf numFmtId="164" fontId="3" fillId="20" borderId="0" xfId="0" applyNumberFormat="1" applyFont="1" applyFill="1" applyBorder="1" applyAlignment="1">
      <alignment horizontal="center"/>
    </xf>
    <xf numFmtId="0" fontId="3" fillId="20" borderId="0" xfId="0" applyFont="1" applyFill="1" applyBorder="1" applyAlignment="1">
      <alignment horizontal="center"/>
    </xf>
    <xf numFmtId="0" fontId="3" fillId="20" borderId="10" xfId="0" applyFont="1" applyFill="1" applyBorder="1" applyAlignment="1">
      <alignment horizontal="center"/>
    </xf>
    <xf numFmtId="0" fontId="4" fillId="24" borderId="9" xfId="0" applyFont="1" applyFill="1" applyBorder="1"/>
    <xf numFmtId="0" fontId="4" fillId="24" borderId="9" xfId="0" applyFont="1" applyFill="1" applyBorder="1" applyAlignment="1">
      <alignment horizontal="center"/>
    </xf>
    <xf numFmtId="0" fontId="3" fillId="0" borderId="104" xfId="0" applyFont="1" applyFill="1" applyBorder="1" applyAlignment="1">
      <alignment horizontal="center"/>
    </xf>
    <xf numFmtId="0" fontId="3" fillId="5" borderId="61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13" fillId="0" borderId="88" xfId="0" applyFont="1" applyBorder="1"/>
    <xf numFmtId="0" fontId="13" fillId="0" borderId="46" xfId="0" applyFont="1" applyBorder="1"/>
    <xf numFmtId="0" fontId="13" fillId="0" borderId="47" xfId="0" applyFont="1" applyBorder="1"/>
    <xf numFmtId="0" fontId="13" fillId="0" borderId="89" xfId="0" applyFont="1" applyBorder="1"/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/>
    <xf numFmtId="0" fontId="13" fillId="0" borderId="0" xfId="0" applyFont="1" applyBorder="1"/>
    <xf numFmtId="0" fontId="13" fillId="0" borderId="90" xfId="0" applyFont="1" applyBorder="1"/>
    <xf numFmtId="0" fontId="13" fillId="0" borderId="0" xfId="0" applyFont="1" applyFill="1" applyBorder="1" applyAlignment="1">
      <alignment horizontal="center"/>
    </xf>
    <xf numFmtId="164" fontId="13" fillId="0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0" fontId="13" fillId="0" borderId="91" xfId="0" applyFont="1" applyBorder="1"/>
    <xf numFmtId="0" fontId="13" fillId="0" borderId="92" xfId="0" applyFont="1" applyBorder="1"/>
    <xf numFmtId="0" fontId="13" fillId="17" borderId="89" xfId="0" applyFont="1" applyFill="1" applyBorder="1"/>
    <xf numFmtId="0" fontId="13" fillId="17" borderId="0" xfId="0" applyFont="1" applyFill="1" applyBorder="1"/>
    <xf numFmtId="0" fontId="13" fillId="0" borderId="0" xfId="0" applyFont="1"/>
    <xf numFmtId="164" fontId="13" fillId="0" borderId="90" xfId="0" applyNumberFormat="1" applyFont="1" applyBorder="1" applyAlignment="1">
      <alignment horizontal="center"/>
    </xf>
    <xf numFmtId="164" fontId="13" fillId="0" borderId="93" xfId="0" applyNumberFormat="1" applyFont="1" applyBorder="1" applyAlignment="1">
      <alignment horizontal="center"/>
    </xf>
    <xf numFmtId="0" fontId="13" fillId="17" borderId="88" xfId="0" applyFont="1" applyFill="1" applyBorder="1"/>
    <xf numFmtId="0" fontId="13" fillId="17" borderId="46" xfId="0" applyFont="1" applyFill="1" applyBorder="1"/>
    <xf numFmtId="164" fontId="13" fillId="0" borderId="47" xfId="0" applyNumberFormat="1" applyFont="1" applyBorder="1" applyAlignment="1">
      <alignment horizontal="center"/>
    </xf>
    <xf numFmtId="0" fontId="13" fillId="0" borderId="0" xfId="0" quotePrefix="1" applyFont="1" applyBorder="1"/>
    <xf numFmtId="0" fontId="14" fillId="0" borderId="0" xfId="0" applyFont="1" applyBorder="1"/>
    <xf numFmtId="164" fontId="14" fillId="0" borderId="0" xfId="0" applyNumberFormat="1" applyFont="1" applyBorder="1" applyAlignment="1">
      <alignment horizontal="center"/>
    </xf>
    <xf numFmtId="0" fontId="15" fillId="0" borderId="0" xfId="0" applyFont="1" applyFill="1" applyBorder="1"/>
    <xf numFmtId="0" fontId="13" fillId="0" borderId="0" xfId="0" applyFont="1" applyFill="1" applyBorder="1"/>
    <xf numFmtId="164" fontId="13" fillId="0" borderId="0" xfId="0" applyNumberFormat="1" applyFont="1" applyFill="1" applyAlignment="1">
      <alignment horizontal="center"/>
    </xf>
    <xf numFmtId="164" fontId="13" fillId="10" borderId="0" xfId="0" applyNumberFormat="1" applyFont="1" applyFill="1" applyBorder="1" applyAlignment="1">
      <alignment horizontal="center"/>
    </xf>
    <xf numFmtId="0" fontId="13" fillId="0" borderId="89" xfId="0" quotePrefix="1" applyFont="1" applyBorder="1"/>
    <xf numFmtId="164" fontId="13" fillId="17" borderId="0" xfId="0" applyNumberFormat="1" applyFont="1" applyFill="1" applyBorder="1" applyAlignment="1">
      <alignment horizontal="center"/>
    </xf>
    <xf numFmtId="164" fontId="13" fillId="17" borderId="0" xfId="0" applyNumberFormat="1" applyFont="1" applyFill="1" applyAlignment="1">
      <alignment horizontal="center"/>
    </xf>
    <xf numFmtId="0" fontId="13" fillId="0" borderId="91" xfId="0" applyFont="1" applyFill="1" applyBorder="1"/>
    <xf numFmtId="0" fontId="13" fillId="0" borderId="0" xfId="0" applyFont="1" applyFill="1"/>
    <xf numFmtId="0" fontId="13" fillId="0" borderId="46" xfId="0" applyFont="1" applyBorder="1" applyAlignment="1">
      <alignment horizontal="center"/>
    </xf>
    <xf numFmtId="0" fontId="13" fillId="0" borderId="46" xfId="0" applyFont="1" applyFill="1" applyBorder="1" applyAlignment="1">
      <alignment horizontal="center"/>
    </xf>
    <xf numFmtId="0" fontId="13" fillId="0" borderId="9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66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</xdr:colOff>
      <xdr:row>7</xdr:row>
      <xdr:rowOff>228600</xdr:rowOff>
    </xdr:from>
    <xdr:to>
      <xdr:col>11</xdr:col>
      <xdr:colOff>68580</xdr:colOff>
      <xdr:row>13</xdr:row>
      <xdr:rowOff>137160</xdr:rowOff>
    </xdr:to>
    <xdr:sp macro="" textlink="">
      <xdr:nvSpPr>
        <xdr:cNvPr id="1045" name="Ligne 1">
          <a:extLst>
            <a:ext uri="{FF2B5EF4-FFF2-40B4-BE49-F238E27FC236}">
              <a16:creationId xmlns:a16="http://schemas.microsoft.com/office/drawing/2014/main" id="{CE1160F6-B9C7-4EFE-B783-67AD2B68B4EE}"/>
            </a:ext>
          </a:extLst>
        </xdr:cNvPr>
        <xdr:cNvSpPr>
          <a:spLocks noChangeShapeType="1"/>
        </xdr:cNvSpPr>
      </xdr:nvSpPr>
      <xdr:spPr bwMode="auto">
        <a:xfrm flipH="1" flipV="1">
          <a:off x="838200" y="2049780"/>
          <a:ext cx="6545580" cy="141732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137160</xdr:colOff>
      <xdr:row>28</xdr:row>
      <xdr:rowOff>114300</xdr:rowOff>
    </xdr:from>
    <xdr:to>
      <xdr:col>7</xdr:col>
      <xdr:colOff>7620</xdr:colOff>
      <xdr:row>28</xdr:row>
      <xdr:rowOff>114300</xdr:rowOff>
    </xdr:to>
    <xdr:sp macro="" textlink="">
      <xdr:nvSpPr>
        <xdr:cNvPr id="1046" name="Line 15">
          <a:extLst>
            <a:ext uri="{FF2B5EF4-FFF2-40B4-BE49-F238E27FC236}">
              <a16:creationId xmlns:a16="http://schemas.microsoft.com/office/drawing/2014/main" id="{9256AF1D-4F55-4832-93AD-10652AC391F3}"/>
            </a:ext>
          </a:extLst>
        </xdr:cNvPr>
        <xdr:cNvSpPr>
          <a:spLocks noChangeShapeType="1"/>
        </xdr:cNvSpPr>
      </xdr:nvSpPr>
      <xdr:spPr bwMode="auto">
        <a:xfrm flipV="1">
          <a:off x="3794760" y="6461760"/>
          <a:ext cx="6019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441960</xdr:colOff>
      <xdr:row>23</xdr:row>
      <xdr:rowOff>167640</xdr:rowOff>
    </xdr:from>
    <xdr:to>
      <xdr:col>8</xdr:col>
      <xdr:colOff>129540</xdr:colOff>
      <xdr:row>30</xdr:row>
      <xdr:rowOff>83820</xdr:rowOff>
    </xdr:to>
    <xdr:sp macro="" textlink="">
      <xdr:nvSpPr>
        <xdr:cNvPr id="1047" name="Line 16">
          <a:extLst>
            <a:ext uri="{FF2B5EF4-FFF2-40B4-BE49-F238E27FC236}">
              <a16:creationId xmlns:a16="http://schemas.microsoft.com/office/drawing/2014/main" id="{7317F4C5-B264-4E6E-91A5-B2FAF3F95020}"/>
            </a:ext>
          </a:extLst>
        </xdr:cNvPr>
        <xdr:cNvSpPr>
          <a:spLocks noChangeShapeType="1"/>
        </xdr:cNvSpPr>
      </xdr:nvSpPr>
      <xdr:spPr bwMode="auto">
        <a:xfrm flipH="1" flipV="1">
          <a:off x="1173480" y="5554980"/>
          <a:ext cx="4076700" cy="127254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914400</xdr:colOff>
      <xdr:row>30</xdr:row>
      <xdr:rowOff>182880</xdr:rowOff>
    </xdr:from>
    <xdr:to>
      <xdr:col>5</xdr:col>
      <xdr:colOff>579120</xdr:colOff>
      <xdr:row>33</xdr:row>
      <xdr:rowOff>167640</xdr:rowOff>
    </xdr:to>
    <xdr:sp macro="" textlink="">
      <xdr:nvSpPr>
        <xdr:cNvPr id="2111" name="Ligne 6">
          <a:extLst>
            <a:ext uri="{FF2B5EF4-FFF2-40B4-BE49-F238E27FC236}">
              <a16:creationId xmlns:a16="http://schemas.microsoft.com/office/drawing/2014/main" id="{9B5CBF79-C8E3-4111-8135-9FC012A4C7E8}"/>
            </a:ext>
          </a:extLst>
        </xdr:cNvPr>
        <xdr:cNvSpPr>
          <a:spLocks noChangeShapeType="1"/>
        </xdr:cNvSpPr>
      </xdr:nvSpPr>
      <xdr:spPr bwMode="auto">
        <a:xfrm flipH="1" flipV="1">
          <a:off x="6149340" y="6652260"/>
          <a:ext cx="739140" cy="64770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685800</xdr:colOff>
      <xdr:row>50</xdr:row>
      <xdr:rowOff>144780</xdr:rowOff>
    </xdr:from>
    <xdr:to>
      <xdr:col>4</xdr:col>
      <xdr:colOff>30480</xdr:colOff>
      <xdr:row>53</xdr:row>
      <xdr:rowOff>91440</xdr:rowOff>
    </xdr:to>
    <xdr:sp macro="" textlink="">
      <xdr:nvSpPr>
        <xdr:cNvPr id="2112" name="Ligne 7">
          <a:extLst>
            <a:ext uri="{FF2B5EF4-FFF2-40B4-BE49-F238E27FC236}">
              <a16:creationId xmlns:a16="http://schemas.microsoft.com/office/drawing/2014/main" id="{10C5C890-6154-4657-B344-06FDC29B9A4E}"/>
            </a:ext>
          </a:extLst>
        </xdr:cNvPr>
        <xdr:cNvSpPr>
          <a:spLocks noChangeShapeType="1"/>
        </xdr:cNvSpPr>
      </xdr:nvSpPr>
      <xdr:spPr bwMode="auto">
        <a:xfrm>
          <a:off x="4846320" y="11087100"/>
          <a:ext cx="419100" cy="64008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106680</xdr:colOff>
      <xdr:row>16</xdr:row>
      <xdr:rowOff>99060</xdr:rowOff>
    </xdr:from>
    <xdr:to>
      <xdr:col>2</xdr:col>
      <xdr:colOff>220980</xdr:colOff>
      <xdr:row>20</xdr:row>
      <xdr:rowOff>53340</xdr:rowOff>
    </xdr:to>
    <xdr:sp macro="" textlink="">
      <xdr:nvSpPr>
        <xdr:cNvPr id="2113" name="Ligne 10">
          <a:extLst>
            <a:ext uri="{FF2B5EF4-FFF2-40B4-BE49-F238E27FC236}">
              <a16:creationId xmlns:a16="http://schemas.microsoft.com/office/drawing/2014/main" id="{D771066D-D481-4FE3-8FEA-88DFF11BF105}"/>
            </a:ext>
          </a:extLst>
        </xdr:cNvPr>
        <xdr:cNvSpPr>
          <a:spLocks noChangeShapeType="1"/>
        </xdr:cNvSpPr>
      </xdr:nvSpPr>
      <xdr:spPr bwMode="auto">
        <a:xfrm flipV="1">
          <a:off x="3192780" y="3467100"/>
          <a:ext cx="114300" cy="84582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929640</xdr:colOff>
      <xdr:row>41</xdr:row>
      <xdr:rowOff>106680</xdr:rowOff>
    </xdr:from>
    <xdr:to>
      <xdr:col>5</xdr:col>
      <xdr:colOff>525780</xdr:colOff>
      <xdr:row>41</xdr:row>
      <xdr:rowOff>106680</xdr:rowOff>
    </xdr:to>
    <xdr:sp macro="" textlink="">
      <xdr:nvSpPr>
        <xdr:cNvPr id="2114" name="Ligne 12">
          <a:extLst>
            <a:ext uri="{FF2B5EF4-FFF2-40B4-BE49-F238E27FC236}">
              <a16:creationId xmlns:a16="http://schemas.microsoft.com/office/drawing/2014/main" id="{D5D35CA5-8F81-4EEC-8CF3-3B8DC0B56E2B}"/>
            </a:ext>
          </a:extLst>
        </xdr:cNvPr>
        <xdr:cNvSpPr>
          <a:spLocks noChangeShapeType="1"/>
        </xdr:cNvSpPr>
      </xdr:nvSpPr>
      <xdr:spPr bwMode="auto">
        <a:xfrm>
          <a:off x="4015740" y="9044940"/>
          <a:ext cx="28194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861060</xdr:colOff>
      <xdr:row>53</xdr:row>
      <xdr:rowOff>175260</xdr:rowOff>
    </xdr:from>
    <xdr:to>
      <xdr:col>7</xdr:col>
      <xdr:colOff>60960</xdr:colOff>
      <xdr:row>65</xdr:row>
      <xdr:rowOff>91440</xdr:rowOff>
    </xdr:to>
    <xdr:sp macro="" textlink="">
      <xdr:nvSpPr>
        <xdr:cNvPr id="2115" name="Ligne 14">
          <a:extLst>
            <a:ext uri="{FF2B5EF4-FFF2-40B4-BE49-F238E27FC236}">
              <a16:creationId xmlns:a16="http://schemas.microsoft.com/office/drawing/2014/main" id="{1328E473-7B8A-4F33-9B15-CC281A343F44}"/>
            </a:ext>
          </a:extLst>
        </xdr:cNvPr>
        <xdr:cNvSpPr>
          <a:spLocks noChangeShapeType="1"/>
        </xdr:cNvSpPr>
      </xdr:nvSpPr>
      <xdr:spPr bwMode="auto">
        <a:xfrm flipV="1">
          <a:off x="3947160" y="11811000"/>
          <a:ext cx="4572000" cy="257556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2682240</xdr:colOff>
      <xdr:row>28</xdr:row>
      <xdr:rowOff>182880</xdr:rowOff>
    </xdr:from>
    <xdr:to>
      <xdr:col>2</xdr:col>
      <xdr:colOff>693420</xdr:colOff>
      <xdr:row>39</xdr:row>
      <xdr:rowOff>182880</xdr:rowOff>
    </xdr:to>
    <xdr:sp macro="" textlink="">
      <xdr:nvSpPr>
        <xdr:cNvPr id="2116" name="Line 57">
          <a:extLst>
            <a:ext uri="{FF2B5EF4-FFF2-40B4-BE49-F238E27FC236}">
              <a16:creationId xmlns:a16="http://schemas.microsoft.com/office/drawing/2014/main" id="{22FA4CD5-3ECE-4A74-B47D-CFEE6F972C9F}"/>
            </a:ext>
          </a:extLst>
        </xdr:cNvPr>
        <xdr:cNvSpPr>
          <a:spLocks noChangeShapeType="1"/>
        </xdr:cNvSpPr>
      </xdr:nvSpPr>
      <xdr:spPr bwMode="auto">
        <a:xfrm flipV="1">
          <a:off x="2682240" y="6210300"/>
          <a:ext cx="1097280" cy="243840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914400</xdr:colOff>
      <xdr:row>30</xdr:row>
      <xdr:rowOff>182880</xdr:rowOff>
    </xdr:from>
    <xdr:to>
      <xdr:col>6</xdr:col>
      <xdr:colOff>198120</xdr:colOff>
      <xdr:row>34</xdr:row>
      <xdr:rowOff>22860</xdr:rowOff>
    </xdr:to>
    <xdr:sp macro="" textlink="">
      <xdr:nvSpPr>
        <xdr:cNvPr id="3167" name="Ligne 4">
          <a:extLst>
            <a:ext uri="{FF2B5EF4-FFF2-40B4-BE49-F238E27FC236}">
              <a16:creationId xmlns:a16="http://schemas.microsoft.com/office/drawing/2014/main" id="{5EE81A94-E9A6-4441-B9DF-9849E0EA72D5}"/>
            </a:ext>
          </a:extLst>
        </xdr:cNvPr>
        <xdr:cNvSpPr>
          <a:spLocks noChangeShapeType="1"/>
        </xdr:cNvSpPr>
      </xdr:nvSpPr>
      <xdr:spPr bwMode="auto">
        <a:xfrm flipH="1" flipV="1">
          <a:off x="6103620" y="6667500"/>
          <a:ext cx="1432560" cy="72390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685800</xdr:colOff>
      <xdr:row>50</xdr:row>
      <xdr:rowOff>137160</xdr:rowOff>
    </xdr:from>
    <xdr:to>
      <xdr:col>4</xdr:col>
      <xdr:colOff>30480</xdr:colOff>
      <xdr:row>53</xdr:row>
      <xdr:rowOff>91440</xdr:rowOff>
    </xdr:to>
    <xdr:sp macro="" textlink="">
      <xdr:nvSpPr>
        <xdr:cNvPr id="3168" name="Ligne 5">
          <a:extLst>
            <a:ext uri="{FF2B5EF4-FFF2-40B4-BE49-F238E27FC236}">
              <a16:creationId xmlns:a16="http://schemas.microsoft.com/office/drawing/2014/main" id="{2161238D-C703-4183-800D-5FCE0C4636A2}"/>
            </a:ext>
          </a:extLst>
        </xdr:cNvPr>
        <xdr:cNvSpPr>
          <a:spLocks noChangeShapeType="1"/>
        </xdr:cNvSpPr>
      </xdr:nvSpPr>
      <xdr:spPr bwMode="auto">
        <a:xfrm>
          <a:off x="4800600" y="11041380"/>
          <a:ext cx="419100" cy="66294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106680</xdr:colOff>
      <xdr:row>16</xdr:row>
      <xdr:rowOff>99060</xdr:rowOff>
    </xdr:from>
    <xdr:to>
      <xdr:col>2</xdr:col>
      <xdr:colOff>220980</xdr:colOff>
      <xdr:row>20</xdr:row>
      <xdr:rowOff>53340</xdr:rowOff>
    </xdr:to>
    <xdr:sp macro="" textlink="">
      <xdr:nvSpPr>
        <xdr:cNvPr id="3169" name="Ligne 7">
          <a:extLst>
            <a:ext uri="{FF2B5EF4-FFF2-40B4-BE49-F238E27FC236}">
              <a16:creationId xmlns:a16="http://schemas.microsoft.com/office/drawing/2014/main" id="{6B12B28B-CDFD-42CF-AE6D-2013B1D020C4}"/>
            </a:ext>
          </a:extLst>
        </xdr:cNvPr>
        <xdr:cNvSpPr>
          <a:spLocks noChangeShapeType="1"/>
        </xdr:cNvSpPr>
      </xdr:nvSpPr>
      <xdr:spPr bwMode="auto">
        <a:xfrm flipV="1">
          <a:off x="3147060" y="3467100"/>
          <a:ext cx="114300" cy="84582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929640</xdr:colOff>
      <xdr:row>41</xdr:row>
      <xdr:rowOff>106680</xdr:rowOff>
    </xdr:from>
    <xdr:to>
      <xdr:col>5</xdr:col>
      <xdr:colOff>525780</xdr:colOff>
      <xdr:row>41</xdr:row>
      <xdr:rowOff>106680</xdr:rowOff>
    </xdr:to>
    <xdr:sp macro="" textlink="">
      <xdr:nvSpPr>
        <xdr:cNvPr id="3170" name="Ligne 8">
          <a:extLst>
            <a:ext uri="{FF2B5EF4-FFF2-40B4-BE49-F238E27FC236}">
              <a16:creationId xmlns:a16="http://schemas.microsoft.com/office/drawing/2014/main" id="{54CB19FB-83CB-44CC-B5FA-2D0468016838}"/>
            </a:ext>
          </a:extLst>
        </xdr:cNvPr>
        <xdr:cNvSpPr>
          <a:spLocks noChangeShapeType="1"/>
        </xdr:cNvSpPr>
      </xdr:nvSpPr>
      <xdr:spPr bwMode="auto">
        <a:xfrm>
          <a:off x="3970020" y="9060180"/>
          <a:ext cx="28194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861060</xdr:colOff>
      <xdr:row>53</xdr:row>
      <xdr:rowOff>175260</xdr:rowOff>
    </xdr:from>
    <xdr:to>
      <xdr:col>7</xdr:col>
      <xdr:colOff>60960</xdr:colOff>
      <xdr:row>65</xdr:row>
      <xdr:rowOff>121920</xdr:rowOff>
    </xdr:to>
    <xdr:sp macro="" textlink="">
      <xdr:nvSpPr>
        <xdr:cNvPr id="3171" name="Ligne 9">
          <a:extLst>
            <a:ext uri="{FF2B5EF4-FFF2-40B4-BE49-F238E27FC236}">
              <a16:creationId xmlns:a16="http://schemas.microsoft.com/office/drawing/2014/main" id="{80F6EE73-127C-4E78-81A6-985CE3AA9AAF}"/>
            </a:ext>
          </a:extLst>
        </xdr:cNvPr>
        <xdr:cNvSpPr>
          <a:spLocks noChangeShapeType="1"/>
        </xdr:cNvSpPr>
      </xdr:nvSpPr>
      <xdr:spPr bwMode="auto">
        <a:xfrm flipV="1">
          <a:off x="3901440" y="11788140"/>
          <a:ext cx="4572000" cy="259842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685800</xdr:colOff>
      <xdr:row>50</xdr:row>
      <xdr:rowOff>137160</xdr:rowOff>
    </xdr:from>
    <xdr:to>
      <xdr:col>4</xdr:col>
      <xdr:colOff>30480</xdr:colOff>
      <xdr:row>53</xdr:row>
      <xdr:rowOff>91440</xdr:rowOff>
    </xdr:to>
    <xdr:sp macro="" textlink="">
      <xdr:nvSpPr>
        <xdr:cNvPr id="3172" name="Line 84">
          <a:extLst>
            <a:ext uri="{FF2B5EF4-FFF2-40B4-BE49-F238E27FC236}">
              <a16:creationId xmlns:a16="http://schemas.microsoft.com/office/drawing/2014/main" id="{BA5E4A4E-FE1C-455D-902D-0D06A1D0A260}"/>
            </a:ext>
          </a:extLst>
        </xdr:cNvPr>
        <xdr:cNvSpPr>
          <a:spLocks noChangeShapeType="1"/>
        </xdr:cNvSpPr>
      </xdr:nvSpPr>
      <xdr:spPr bwMode="auto">
        <a:xfrm>
          <a:off x="4800600" y="11041380"/>
          <a:ext cx="419100" cy="66294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929640</xdr:colOff>
      <xdr:row>41</xdr:row>
      <xdr:rowOff>106680</xdr:rowOff>
    </xdr:from>
    <xdr:to>
      <xdr:col>5</xdr:col>
      <xdr:colOff>525780</xdr:colOff>
      <xdr:row>41</xdr:row>
      <xdr:rowOff>106680</xdr:rowOff>
    </xdr:to>
    <xdr:sp macro="" textlink="">
      <xdr:nvSpPr>
        <xdr:cNvPr id="3173" name="Line 85">
          <a:extLst>
            <a:ext uri="{FF2B5EF4-FFF2-40B4-BE49-F238E27FC236}">
              <a16:creationId xmlns:a16="http://schemas.microsoft.com/office/drawing/2014/main" id="{A8A0E73C-F772-4266-A8E7-C4751E0DA091}"/>
            </a:ext>
          </a:extLst>
        </xdr:cNvPr>
        <xdr:cNvSpPr>
          <a:spLocks noChangeShapeType="1"/>
        </xdr:cNvSpPr>
      </xdr:nvSpPr>
      <xdr:spPr bwMode="auto">
        <a:xfrm>
          <a:off x="3970020" y="9060180"/>
          <a:ext cx="28194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685800</xdr:colOff>
      <xdr:row>50</xdr:row>
      <xdr:rowOff>137160</xdr:rowOff>
    </xdr:from>
    <xdr:to>
      <xdr:col>4</xdr:col>
      <xdr:colOff>30480</xdr:colOff>
      <xdr:row>53</xdr:row>
      <xdr:rowOff>91440</xdr:rowOff>
    </xdr:to>
    <xdr:sp macro="" textlink="">
      <xdr:nvSpPr>
        <xdr:cNvPr id="3174" name="Line 86">
          <a:extLst>
            <a:ext uri="{FF2B5EF4-FFF2-40B4-BE49-F238E27FC236}">
              <a16:creationId xmlns:a16="http://schemas.microsoft.com/office/drawing/2014/main" id="{5C660DA0-FD94-48A5-958D-D64087059179}"/>
            </a:ext>
          </a:extLst>
        </xdr:cNvPr>
        <xdr:cNvSpPr>
          <a:spLocks noChangeShapeType="1"/>
        </xdr:cNvSpPr>
      </xdr:nvSpPr>
      <xdr:spPr bwMode="auto">
        <a:xfrm>
          <a:off x="4800600" y="11041380"/>
          <a:ext cx="419100" cy="66294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861060</xdr:colOff>
      <xdr:row>53</xdr:row>
      <xdr:rowOff>175260</xdr:rowOff>
    </xdr:from>
    <xdr:to>
      <xdr:col>7</xdr:col>
      <xdr:colOff>60960</xdr:colOff>
      <xdr:row>65</xdr:row>
      <xdr:rowOff>121920</xdr:rowOff>
    </xdr:to>
    <xdr:sp macro="" textlink="">
      <xdr:nvSpPr>
        <xdr:cNvPr id="3175" name="Line 87">
          <a:extLst>
            <a:ext uri="{FF2B5EF4-FFF2-40B4-BE49-F238E27FC236}">
              <a16:creationId xmlns:a16="http://schemas.microsoft.com/office/drawing/2014/main" id="{296B8768-8BF9-4408-A169-7AE8D9941F06}"/>
            </a:ext>
          </a:extLst>
        </xdr:cNvPr>
        <xdr:cNvSpPr>
          <a:spLocks noChangeShapeType="1"/>
        </xdr:cNvSpPr>
      </xdr:nvSpPr>
      <xdr:spPr bwMode="auto">
        <a:xfrm flipV="1">
          <a:off x="3901440" y="11788140"/>
          <a:ext cx="4572000" cy="259842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685800</xdr:colOff>
      <xdr:row>50</xdr:row>
      <xdr:rowOff>137160</xdr:rowOff>
    </xdr:from>
    <xdr:to>
      <xdr:col>4</xdr:col>
      <xdr:colOff>30480</xdr:colOff>
      <xdr:row>53</xdr:row>
      <xdr:rowOff>91440</xdr:rowOff>
    </xdr:to>
    <xdr:sp macro="" textlink="">
      <xdr:nvSpPr>
        <xdr:cNvPr id="3176" name="Line 89">
          <a:extLst>
            <a:ext uri="{FF2B5EF4-FFF2-40B4-BE49-F238E27FC236}">
              <a16:creationId xmlns:a16="http://schemas.microsoft.com/office/drawing/2014/main" id="{65E1FE08-629D-4262-AC2C-910609A4B357}"/>
            </a:ext>
          </a:extLst>
        </xdr:cNvPr>
        <xdr:cNvSpPr>
          <a:spLocks noChangeShapeType="1"/>
        </xdr:cNvSpPr>
      </xdr:nvSpPr>
      <xdr:spPr bwMode="auto">
        <a:xfrm>
          <a:off x="4800600" y="11041380"/>
          <a:ext cx="419100" cy="66294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685800</xdr:colOff>
      <xdr:row>50</xdr:row>
      <xdr:rowOff>137160</xdr:rowOff>
    </xdr:from>
    <xdr:to>
      <xdr:col>4</xdr:col>
      <xdr:colOff>30480</xdr:colOff>
      <xdr:row>53</xdr:row>
      <xdr:rowOff>91440</xdr:rowOff>
    </xdr:to>
    <xdr:sp macro="" textlink="">
      <xdr:nvSpPr>
        <xdr:cNvPr id="3177" name="Line 90">
          <a:extLst>
            <a:ext uri="{FF2B5EF4-FFF2-40B4-BE49-F238E27FC236}">
              <a16:creationId xmlns:a16="http://schemas.microsoft.com/office/drawing/2014/main" id="{FA2DCD9C-B401-42D2-A360-3B02A7E0D134}"/>
            </a:ext>
          </a:extLst>
        </xdr:cNvPr>
        <xdr:cNvSpPr>
          <a:spLocks noChangeShapeType="1"/>
        </xdr:cNvSpPr>
      </xdr:nvSpPr>
      <xdr:spPr bwMode="auto">
        <a:xfrm>
          <a:off x="4800600" y="11041380"/>
          <a:ext cx="419100" cy="66294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2514600</xdr:colOff>
      <xdr:row>28</xdr:row>
      <xdr:rowOff>175260</xdr:rowOff>
    </xdr:from>
    <xdr:to>
      <xdr:col>2</xdr:col>
      <xdr:colOff>518160</xdr:colOff>
      <xdr:row>39</xdr:row>
      <xdr:rowOff>175260</xdr:rowOff>
    </xdr:to>
    <xdr:sp macro="" textlink="">
      <xdr:nvSpPr>
        <xdr:cNvPr id="3178" name="Ligne 6">
          <a:extLst>
            <a:ext uri="{FF2B5EF4-FFF2-40B4-BE49-F238E27FC236}">
              <a16:creationId xmlns:a16="http://schemas.microsoft.com/office/drawing/2014/main" id="{BF29CE96-1BBB-419E-AF3D-C2241873FD6A}"/>
            </a:ext>
          </a:extLst>
        </xdr:cNvPr>
        <xdr:cNvSpPr>
          <a:spLocks noChangeShapeType="1"/>
        </xdr:cNvSpPr>
      </xdr:nvSpPr>
      <xdr:spPr bwMode="auto">
        <a:xfrm flipV="1">
          <a:off x="2514600" y="6217920"/>
          <a:ext cx="1043940" cy="243840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815340</xdr:colOff>
      <xdr:row>20</xdr:row>
      <xdr:rowOff>99060</xdr:rowOff>
    </xdr:from>
    <xdr:to>
      <xdr:col>3</xdr:col>
      <xdr:colOff>114300</xdr:colOff>
      <xdr:row>20</xdr:row>
      <xdr:rowOff>106680</xdr:rowOff>
    </xdr:to>
    <xdr:sp macro="" textlink="">
      <xdr:nvSpPr>
        <xdr:cNvPr id="10248" name="Line 1">
          <a:extLst>
            <a:ext uri="{FF2B5EF4-FFF2-40B4-BE49-F238E27FC236}">
              <a16:creationId xmlns:a16="http://schemas.microsoft.com/office/drawing/2014/main" id="{EB0DFDA5-BC20-4730-8DCB-BD25FF39A31C}"/>
            </a:ext>
          </a:extLst>
        </xdr:cNvPr>
        <xdr:cNvSpPr>
          <a:spLocks noChangeShapeType="1"/>
        </xdr:cNvSpPr>
      </xdr:nvSpPr>
      <xdr:spPr bwMode="auto">
        <a:xfrm>
          <a:off x="815340" y="3893820"/>
          <a:ext cx="1371600" cy="76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274320</xdr:colOff>
      <xdr:row>7</xdr:row>
      <xdr:rowOff>68580</xdr:rowOff>
    </xdr:from>
    <xdr:to>
      <xdr:col>3</xdr:col>
      <xdr:colOff>251460</xdr:colOff>
      <xdr:row>19</xdr:row>
      <xdr:rowOff>182880</xdr:rowOff>
    </xdr:to>
    <xdr:sp macro="" textlink="">
      <xdr:nvSpPr>
        <xdr:cNvPr id="10249" name="Line 2">
          <a:extLst>
            <a:ext uri="{FF2B5EF4-FFF2-40B4-BE49-F238E27FC236}">
              <a16:creationId xmlns:a16="http://schemas.microsoft.com/office/drawing/2014/main" id="{969145F2-5617-4423-9E92-99DFEA91FF49}"/>
            </a:ext>
          </a:extLst>
        </xdr:cNvPr>
        <xdr:cNvSpPr>
          <a:spLocks noChangeShapeType="1"/>
        </xdr:cNvSpPr>
      </xdr:nvSpPr>
      <xdr:spPr bwMode="auto">
        <a:xfrm flipH="1">
          <a:off x="274320" y="1386840"/>
          <a:ext cx="2049780" cy="2400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137160</xdr:colOff>
      <xdr:row>17</xdr:row>
      <xdr:rowOff>0</xdr:rowOff>
    </xdr:from>
    <xdr:to>
      <xdr:col>8</xdr:col>
      <xdr:colOff>426720</xdr:colOff>
      <xdr:row>19</xdr:row>
      <xdr:rowOff>144780</xdr:rowOff>
    </xdr:to>
    <xdr:sp macro="" textlink="">
      <xdr:nvSpPr>
        <xdr:cNvPr id="10250" name="Line 3">
          <a:extLst>
            <a:ext uri="{FF2B5EF4-FFF2-40B4-BE49-F238E27FC236}">
              <a16:creationId xmlns:a16="http://schemas.microsoft.com/office/drawing/2014/main" id="{1CA8C0E9-341B-4593-9E33-2ADF14C9F631}"/>
            </a:ext>
          </a:extLst>
        </xdr:cNvPr>
        <xdr:cNvSpPr>
          <a:spLocks noChangeShapeType="1"/>
        </xdr:cNvSpPr>
      </xdr:nvSpPr>
      <xdr:spPr bwMode="auto">
        <a:xfrm flipH="1">
          <a:off x="6019800" y="3223260"/>
          <a:ext cx="289560" cy="5257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76200</xdr:colOff>
      <xdr:row>4</xdr:row>
      <xdr:rowOff>129540</xdr:rowOff>
    </xdr:from>
    <xdr:to>
      <xdr:col>9</xdr:col>
      <xdr:colOff>137160</xdr:colOff>
      <xdr:row>14</xdr:row>
      <xdr:rowOff>182880</xdr:rowOff>
    </xdr:to>
    <xdr:sp macro="" textlink="">
      <xdr:nvSpPr>
        <xdr:cNvPr id="10251" name="Line 4">
          <a:extLst>
            <a:ext uri="{FF2B5EF4-FFF2-40B4-BE49-F238E27FC236}">
              <a16:creationId xmlns:a16="http://schemas.microsoft.com/office/drawing/2014/main" id="{7774FC48-6B00-426A-BA09-B68B11AC6BD1}"/>
            </a:ext>
          </a:extLst>
        </xdr:cNvPr>
        <xdr:cNvSpPr>
          <a:spLocks noChangeShapeType="1"/>
        </xdr:cNvSpPr>
      </xdr:nvSpPr>
      <xdr:spPr bwMode="auto">
        <a:xfrm>
          <a:off x="2148840" y="876300"/>
          <a:ext cx="4602480" cy="195834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807720</xdr:colOff>
      <xdr:row>26</xdr:row>
      <xdr:rowOff>99060</xdr:rowOff>
    </xdr:from>
    <xdr:to>
      <xdr:col>8</xdr:col>
      <xdr:colOff>114300</xdr:colOff>
      <xdr:row>26</xdr:row>
      <xdr:rowOff>106680</xdr:rowOff>
    </xdr:to>
    <xdr:sp macro="" textlink="">
      <xdr:nvSpPr>
        <xdr:cNvPr id="10252" name="Line 5">
          <a:extLst>
            <a:ext uri="{FF2B5EF4-FFF2-40B4-BE49-F238E27FC236}">
              <a16:creationId xmlns:a16="http://schemas.microsoft.com/office/drawing/2014/main" id="{791A6025-DF11-47BA-B901-A40FB9FB57D9}"/>
            </a:ext>
          </a:extLst>
        </xdr:cNvPr>
        <xdr:cNvSpPr>
          <a:spLocks noChangeShapeType="1"/>
        </xdr:cNvSpPr>
      </xdr:nvSpPr>
      <xdr:spPr bwMode="auto">
        <a:xfrm>
          <a:off x="4998720" y="5036820"/>
          <a:ext cx="998220" cy="76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548640</xdr:colOff>
      <xdr:row>15</xdr:row>
      <xdr:rowOff>121920</xdr:rowOff>
    </xdr:from>
    <xdr:to>
      <xdr:col>8</xdr:col>
      <xdr:colOff>60960</xdr:colOff>
      <xdr:row>22</xdr:row>
      <xdr:rowOff>99060</xdr:rowOff>
    </xdr:to>
    <xdr:sp macro="" textlink="">
      <xdr:nvSpPr>
        <xdr:cNvPr id="10253" name="Line 6">
          <a:extLst>
            <a:ext uri="{FF2B5EF4-FFF2-40B4-BE49-F238E27FC236}">
              <a16:creationId xmlns:a16="http://schemas.microsoft.com/office/drawing/2014/main" id="{BBAC1F89-2FE6-4BDC-AA41-A3951F388A7A}"/>
            </a:ext>
          </a:extLst>
        </xdr:cNvPr>
        <xdr:cNvSpPr>
          <a:spLocks noChangeShapeType="1"/>
        </xdr:cNvSpPr>
      </xdr:nvSpPr>
      <xdr:spPr bwMode="auto">
        <a:xfrm flipV="1">
          <a:off x="1889760" y="2964180"/>
          <a:ext cx="4053840" cy="131064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31"/>
  <sheetViews>
    <sheetView tabSelected="1" topLeftCell="B1" workbookViewId="0">
      <selection activeCell="S9" sqref="S9"/>
    </sheetView>
  </sheetViews>
  <sheetFormatPr baseColWidth="10" defaultRowHeight="12.75" x14ac:dyDescent="0.2"/>
  <cols>
    <col min="2" max="24" width="10.7109375" customWidth="1"/>
  </cols>
  <sheetData>
    <row r="1" spans="2:22" ht="25.5" x14ac:dyDescent="0.35">
      <c r="B1" s="210" t="s">
        <v>101</v>
      </c>
    </row>
    <row r="2" spans="2:22" ht="20.100000000000001" customHeight="1" x14ac:dyDescent="0.25">
      <c r="B2" s="1" t="s">
        <v>0</v>
      </c>
      <c r="C2" s="2" t="s">
        <v>47</v>
      </c>
      <c r="D2" s="2"/>
      <c r="E2" s="2"/>
      <c r="F2" s="2"/>
      <c r="G2" s="1"/>
      <c r="H2" s="1"/>
      <c r="I2" s="3"/>
      <c r="J2" s="3"/>
      <c r="K2" s="1" t="s">
        <v>1</v>
      </c>
      <c r="L2" s="4" t="s">
        <v>2</v>
      </c>
      <c r="M2" s="1"/>
      <c r="N2" s="1"/>
      <c r="O2" s="1"/>
      <c r="P2" s="1"/>
      <c r="Q2" s="1"/>
    </row>
    <row r="3" spans="2:22" ht="20.100000000000001" customHeight="1" x14ac:dyDescent="0.25">
      <c r="B3" s="5" t="s">
        <v>28</v>
      </c>
      <c r="C3" s="6" t="s">
        <v>3</v>
      </c>
      <c r="D3" s="6" t="s">
        <v>4</v>
      </c>
      <c r="E3" s="6" t="s">
        <v>5</v>
      </c>
      <c r="F3" s="6" t="s">
        <v>6</v>
      </c>
      <c r="G3" s="3" t="s">
        <v>7</v>
      </c>
      <c r="H3" s="114" t="s">
        <v>53</v>
      </c>
      <c r="I3" s="114" t="s">
        <v>16</v>
      </c>
      <c r="J3" s="1" t="s">
        <v>8</v>
      </c>
      <c r="K3" s="116" t="s">
        <v>9</v>
      </c>
      <c r="L3" s="117" t="s">
        <v>3</v>
      </c>
      <c r="M3" s="117" t="s">
        <v>4</v>
      </c>
      <c r="N3" s="117" t="s">
        <v>19</v>
      </c>
      <c r="O3" s="117" t="s">
        <v>10</v>
      </c>
      <c r="P3" s="7" t="s">
        <v>51</v>
      </c>
      <c r="Q3" s="1" t="s">
        <v>10</v>
      </c>
    </row>
    <row r="4" spans="2:22" ht="20.100000000000001" customHeight="1" x14ac:dyDescent="0.25">
      <c r="B4" s="8" t="s">
        <v>11</v>
      </c>
      <c r="C4" s="9"/>
      <c r="D4" s="9"/>
      <c r="E4" s="9"/>
      <c r="F4" s="6"/>
      <c r="G4" s="3"/>
      <c r="H4" s="114"/>
      <c r="I4" s="114" t="s">
        <v>48</v>
      </c>
      <c r="J4" s="1" t="s">
        <v>12</v>
      </c>
      <c r="K4" s="116"/>
      <c r="L4" s="117"/>
      <c r="M4" s="117"/>
      <c r="N4" s="117"/>
      <c r="O4" s="117" t="s">
        <v>13</v>
      </c>
      <c r="P4" s="7" t="s">
        <v>14</v>
      </c>
      <c r="Q4" s="1" t="s">
        <v>51</v>
      </c>
      <c r="S4" s="192" t="s">
        <v>74</v>
      </c>
      <c r="T4" s="192"/>
      <c r="U4" s="192"/>
    </row>
    <row r="5" spans="2:22" ht="20.100000000000001" customHeight="1" x14ac:dyDescent="0.25">
      <c r="B5" s="6" t="s">
        <v>3</v>
      </c>
      <c r="C5" s="6">
        <v>260</v>
      </c>
      <c r="D5" s="6">
        <v>10</v>
      </c>
      <c r="E5" s="6">
        <v>0</v>
      </c>
      <c r="F5" s="6">
        <f>SUM(C5:E5)</f>
        <v>270</v>
      </c>
      <c r="G5" s="3">
        <v>20</v>
      </c>
      <c r="H5" s="114">
        <v>15</v>
      </c>
      <c r="I5" s="114">
        <v>10</v>
      </c>
      <c r="J5" s="1">
        <f>F5+I5+H5+G5</f>
        <v>315</v>
      </c>
      <c r="K5" s="117" t="s">
        <v>3</v>
      </c>
      <c r="L5" s="211">
        <v>119</v>
      </c>
      <c r="M5" s="211">
        <v>43</v>
      </c>
      <c r="N5" s="211">
        <v>3</v>
      </c>
      <c r="O5" s="117">
        <f>L5+M5+N5</f>
        <v>165</v>
      </c>
      <c r="P5" s="7">
        <f>315-165</f>
        <v>150</v>
      </c>
      <c r="Q5" s="1">
        <f>O5+P5</f>
        <v>315</v>
      </c>
      <c r="S5" s="192">
        <f t="shared" ref="S5:T7" si="0">C5/$F5</f>
        <v>0.96296296296296291</v>
      </c>
      <c r="T5" s="192">
        <f t="shared" si="0"/>
        <v>3.7037037037037035E-2</v>
      </c>
      <c r="U5" s="192">
        <f>E6/$F6</f>
        <v>0</v>
      </c>
    </row>
    <row r="6" spans="2:22" ht="20.100000000000001" customHeight="1" x14ac:dyDescent="0.25">
      <c r="B6" s="6" t="s">
        <v>4</v>
      </c>
      <c r="C6" s="6">
        <v>40</v>
      </c>
      <c r="D6" s="6">
        <v>400</v>
      </c>
      <c r="E6" s="6">
        <v>0</v>
      </c>
      <c r="F6" s="6">
        <f>SUM(C6:E6)</f>
        <v>440</v>
      </c>
      <c r="G6" s="3">
        <v>40</v>
      </c>
      <c r="H6" s="114">
        <v>35</v>
      </c>
      <c r="I6" s="114">
        <v>30</v>
      </c>
      <c r="J6" s="1">
        <f>F6+I6+H6+G6</f>
        <v>545</v>
      </c>
      <c r="K6" s="117" t="s">
        <v>4</v>
      </c>
      <c r="L6" s="211">
        <v>30</v>
      </c>
      <c r="M6" s="211">
        <v>164</v>
      </c>
      <c r="N6" s="211">
        <v>21</v>
      </c>
      <c r="O6" s="117">
        <f>L6+M6+N6</f>
        <v>215</v>
      </c>
      <c r="P6" s="7">
        <f>545-215</f>
        <v>330</v>
      </c>
      <c r="Q6" s="1">
        <f>O6+P6</f>
        <v>545</v>
      </c>
      <c r="S6" s="192">
        <f t="shared" si="0"/>
        <v>9.0909090909090912E-2</v>
      </c>
      <c r="T6" s="192">
        <f t="shared" si="0"/>
        <v>0.90909090909090906</v>
      </c>
      <c r="U6" s="192">
        <f>E6/$F6</f>
        <v>0</v>
      </c>
    </row>
    <row r="7" spans="2:22" ht="20.100000000000001" customHeight="1" x14ac:dyDescent="0.25">
      <c r="B7" s="6" t="s">
        <v>103</v>
      </c>
      <c r="C7" s="6">
        <v>0</v>
      </c>
      <c r="D7" s="6">
        <v>0</v>
      </c>
      <c r="E7" s="6">
        <v>70</v>
      </c>
      <c r="F7" s="6">
        <f>SUM(C7:E7)</f>
        <v>70</v>
      </c>
      <c r="G7" s="3"/>
      <c r="H7" s="114">
        <f>-(H5+H6)</f>
        <v>-50</v>
      </c>
      <c r="I7" s="114">
        <v>0</v>
      </c>
      <c r="J7" s="1">
        <f>F7+I7+H7+G7</f>
        <v>20</v>
      </c>
      <c r="K7" s="117" t="s">
        <v>103</v>
      </c>
      <c r="L7" s="211">
        <v>3</v>
      </c>
      <c r="M7" s="211">
        <v>6</v>
      </c>
      <c r="N7" s="211">
        <v>4</v>
      </c>
      <c r="O7" s="117">
        <f>L7+M7+N7</f>
        <v>13</v>
      </c>
      <c r="P7" s="7">
        <v>7</v>
      </c>
      <c r="Q7" s="1">
        <f>O7+P7</f>
        <v>20</v>
      </c>
      <c r="S7" s="192">
        <f t="shared" si="0"/>
        <v>0</v>
      </c>
      <c r="T7" s="192">
        <f t="shared" si="0"/>
        <v>0</v>
      </c>
      <c r="U7" s="192">
        <f>E7/$F7</f>
        <v>1</v>
      </c>
    </row>
    <row r="8" spans="2:22" ht="20.100000000000001" customHeight="1" x14ac:dyDescent="0.25">
      <c r="B8" s="6" t="s">
        <v>6</v>
      </c>
      <c r="C8" s="6">
        <f>SUM(C5:C7)</f>
        <v>300</v>
      </c>
      <c r="D8" s="6">
        <f>SUM(D5:D7)</f>
        <v>410</v>
      </c>
      <c r="E8" s="6">
        <f>SUM(E5:E7)</f>
        <v>70</v>
      </c>
      <c r="F8" s="6">
        <f>SUM(C8:E8)</f>
        <v>780</v>
      </c>
      <c r="G8" s="10">
        <f>SUM(G5:G7)</f>
        <v>60</v>
      </c>
      <c r="H8" s="115">
        <f>SUM(H5:H7)</f>
        <v>0</v>
      </c>
      <c r="I8" s="115">
        <f>SUM(I5:I7)</f>
        <v>40</v>
      </c>
      <c r="J8" s="1">
        <f>SUM(J5:J7)</f>
        <v>880</v>
      </c>
      <c r="K8" s="117" t="s">
        <v>15</v>
      </c>
      <c r="L8" s="212">
        <f>L5+L6+L7</f>
        <v>152</v>
      </c>
      <c r="M8" s="212">
        <f>M5+M6+M7</f>
        <v>213</v>
      </c>
      <c r="N8" s="212">
        <f>N5+N6+N7</f>
        <v>28</v>
      </c>
      <c r="O8" s="118">
        <f>L8+M8+N8</f>
        <v>393</v>
      </c>
      <c r="P8" s="3">
        <f>P5+P6+P7</f>
        <v>487</v>
      </c>
      <c r="Q8" s="1">
        <f>Q5+Q6+Q7</f>
        <v>880</v>
      </c>
    </row>
    <row r="9" spans="2:22" ht="20.100000000000001" customHeight="1" x14ac:dyDescent="0.25">
      <c r="B9" s="11"/>
      <c r="C9" s="12"/>
      <c r="D9" s="12"/>
      <c r="E9" s="12"/>
      <c r="F9" s="13"/>
      <c r="G9" s="13"/>
      <c r="H9" s="13"/>
      <c r="I9" s="13"/>
      <c r="J9" s="13"/>
      <c r="K9" s="3" t="s">
        <v>23</v>
      </c>
      <c r="L9" s="213">
        <f>L14-L8</f>
        <v>148</v>
      </c>
      <c r="M9" s="213">
        <f>M14-M8</f>
        <v>197</v>
      </c>
      <c r="N9" s="213">
        <f>N14-N8</f>
        <v>42</v>
      </c>
      <c r="O9" s="1">
        <f>SUM(L9:N9)</f>
        <v>387</v>
      </c>
      <c r="P9" s="7"/>
      <c r="Q9" s="3"/>
      <c r="S9">
        <v>1</v>
      </c>
      <c r="T9" s="6">
        <v>260</v>
      </c>
      <c r="U9" s="6">
        <v>10</v>
      </c>
      <c r="V9" s="6">
        <v>0</v>
      </c>
    </row>
    <row r="10" spans="2:22" ht="20.100000000000001" customHeight="1" x14ac:dyDescent="0.2">
      <c r="B10" s="11" t="s">
        <v>104</v>
      </c>
      <c r="C10" s="12"/>
      <c r="D10" s="12"/>
      <c r="E10" s="12"/>
      <c r="F10" s="13"/>
      <c r="G10" s="13"/>
      <c r="H10" s="13"/>
      <c r="I10" s="13"/>
      <c r="J10" s="13"/>
      <c r="K10" s="10" t="s">
        <v>40</v>
      </c>
      <c r="L10" s="214">
        <v>81</v>
      </c>
      <c r="M10" s="214">
        <v>119</v>
      </c>
      <c r="N10" s="214">
        <v>29</v>
      </c>
      <c r="O10" s="121">
        <f>SUM(L10:N10)</f>
        <v>229</v>
      </c>
      <c r="P10" s="14"/>
      <c r="Q10" s="14"/>
      <c r="T10" s="6">
        <v>40</v>
      </c>
      <c r="U10" s="6">
        <v>400</v>
      </c>
      <c r="V10" s="6">
        <v>0</v>
      </c>
    </row>
    <row r="11" spans="2:22" ht="20.100000000000001" customHeight="1" x14ac:dyDescent="0.2">
      <c r="B11" s="11" t="s">
        <v>49</v>
      </c>
      <c r="C11" s="12"/>
      <c r="D11" s="12"/>
      <c r="E11" s="12"/>
      <c r="F11" s="13"/>
      <c r="G11" s="13"/>
      <c r="H11" s="13"/>
      <c r="I11" s="13"/>
      <c r="J11" s="13"/>
      <c r="K11" s="10" t="s">
        <v>17</v>
      </c>
      <c r="L11" s="214">
        <v>4</v>
      </c>
      <c r="M11" s="214">
        <v>9</v>
      </c>
      <c r="N11" s="214">
        <v>1</v>
      </c>
      <c r="O11" s="121">
        <f>SUM(L11:N11)</f>
        <v>14</v>
      </c>
      <c r="P11" s="15"/>
      <c r="Q11" s="16"/>
      <c r="T11" s="6">
        <v>0</v>
      </c>
      <c r="U11" s="6">
        <v>0</v>
      </c>
      <c r="V11" s="6">
        <v>90</v>
      </c>
    </row>
    <row r="12" spans="2:22" ht="20.100000000000001" customHeight="1" x14ac:dyDescent="0.2">
      <c r="B12" s="11" t="s">
        <v>50</v>
      </c>
      <c r="C12" s="12"/>
      <c r="D12" s="12"/>
      <c r="E12" s="12"/>
      <c r="F12" s="13"/>
      <c r="G12" s="13"/>
      <c r="H12" s="13"/>
      <c r="I12" s="13"/>
      <c r="J12" s="13"/>
      <c r="K12" s="3" t="s">
        <v>18</v>
      </c>
      <c r="L12" s="215">
        <v>-1</v>
      </c>
      <c r="M12" s="215">
        <v>-1</v>
      </c>
      <c r="N12" s="215">
        <v>0</v>
      </c>
      <c r="O12" s="121">
        <f>SUM(L12:N12)</f>
        <v>-2</v>
      </c>
      <c r="P12" s="15"/>
      <c r="Q12" s="16"/>
      <c r="T12">
        <v>260</v>
      </c>
      <c r="U12">
        <v>40</v>
      </c>
      <c r="V12">
        <v>0</v>
      </c>
    </row>
    <row r="13" spans="2:22" ht="20.100000000000001" customHeight="1" x14ac:dyDescent="0.2">
      <c r="B13" s="11" t="s">
        <v>54</v>
      </c>
      <c r="C13" s="12"/>
      <c r="D13" s="12"/>
      <c r="E13" s="12"/>
      <c r="F13" s="13"/>
      <c r="G13" s="13"/>
      <c r="H13" s="13"/>
      <c r="I13" s="13"/>
      <c r="J13" s="13"/>
      <c r="K13" s="3" t="s">
        <v>41</v>
      </c>
      <c r="L13" s="215">
        <f>L9-L10-L11-L12</f>
        <v>64</v>
      </c>
      <c r="M13" s="215">
        <f>M9-M10-M11-M12</f>
        <v>70</v>
      </c>
      <c r="N13" s="215">
        <f>N9-N10-N11-N12</f>
        <v>12</v>
      </c>
      <c r="O13" s="121">
        <f>O9-O10-O11-O12</f>
        <v>146</v>
      </c>
      <c r="P13" s="7"/>
      <c r="Q13" s="3"/>
      <c r="T13">
        <v>10</v>
      </c>
      <c r="U13">
        <v>400</v>
      </c>
      <c r="V13">
        <v>0</v>
      </c>
    </row>
    <row r="14" spans="2:22" ht="20.100000000000001" customHeight="1" x14ac:dyDescent="0.25">
      <c r="B14" s="11"/>
      <c r="C14" s="12"/>
      <c r="D14" s="12"/>
      <c r="E14" s="12"/>
      <c r="F14" s="13"/>
      <c r="G14" s="12"/>
      <c r="H14" s="12"/>
      <c r="I14" s="12"/>
      <c r="J14" s="12"/>
      <c r="K14" s="3" t="s">
        <v>6</v>
      </c>
      <c r="L14" s="1">
        <f>C8</f>
        <v>300</v>
      </c>
      <c r="M14" s="1">
        <f>D8</f>
        <v>410</v>
      </c>
      <c r="N14" s="1">
        <f>E8</f>
        <v>70</v>
      </c>
      <c r="O14" s="1">
        <f>SUM(L14:N14)</f>
        <v>780</v>
      </c>
      <c r="P14" s="119" t="s">
        <v>45</v>
      </c>
      <c r="Q14" s="120">
        <f>L9+M9+N9+I5+I6+I7</f>
        <v>427</v>
      </c>
      <c r="T14">
        <v>0</v>
      </c>
      <c r="U14">
        <v>0</v>
      </c>
      <c r="V14">
        <v>90</v>
      </c>
    </row>
    <row r="18" spans="2:14" ht="26.25" thickBot="1" x14ac:dyDescent="0.4">
      <c r="B18" s="210" t="s">
        <v>102</v>
      </c>
    </row>
    <row r="19" spans="2:14" ht="16.5" thickTop="1" x14ac:dyDescent="0.25">
      <c r="B19" s="126"/>
      <c r="C19" s="127"/>
      <c r="D19" s="128" t="s">
        <v>59</v>
      </c>
      <c r="E19" s="128"/>
      <c r="F19" s="128"/>
      <c r="G19" s="129"/>
      <c r="H19" s="130"/>
      <c r="I19" s="130"/>
      <c r="J19" s="130" t="s">
        <v>60</v>
      </c>
      <c r="K19" s="131"/>
      <c r="L19" s="132"/>
      <c r="M19" s="133" t="s">
        <v>61</v>
      </c>
      <c r="N19" s="134"/>
    </row>
    <row r="20" spans="2:14" ht="16.5" thickBot="1" x14ac:dyDescent="0.3">
      <c r="B20" s="135"/>
      <c r="C20" s="136"/>
      <c r="D20" s="137"/>
      <c r="E20" s="138"/>
      <c r="F20" s="138"/>
      <c r="G20" s="139"/>
      <c r="H20" s="140"/>
      <c r="I20" s="141" t="s">
        <v>62</v>
      </c>
      <c r="J20" s="141"/>
      <c r="K20" s="141"/>
      <c r="L20" s="142"/>
      <c r="M20" s="143"/>
      <c r="N20" s="144"/>
    </row>
    <row r="21" spans="2:14" ht="15" x14ac:dyDescent="0.2">
      <c r="B21" s="145"/>
      <c r="C21" s="146" t="s">
        <v>63</v>
      </c>
      <c r="D21" s="146" t="s">
        <v>64</v>
      </c>
      <c r="E21" s="146" t="s">
        <v>65</v>
      </c>
      <c r="F21" s="146" t="s">
        <v>66</v>
      </c>
      <c r="G21" s="147" t="s">
        <v>8</v>
      </c>
      <c r="H21" s="148"/>
      <c r="I21" s="149" t="s">
        <v>3</v>
      </c>
      <c r="J21" s="149" t="s">
        <v>4</v>
      </c>
      <c r="K21" s="149" t="s">
        <v>52</v>
      </c>
      <c r="L21" s="150" t="s">
        <v>10</v>
      </c>
      <c r="M21" s="151" t="s">
        <v>67</v>
      </c>
      <c r="N21" s="152" t="s">
        <v>10</v>
      </c>
    </row>
    <row r="22" spans="2:14" ht="15" x14ac:dyDescent="0.2">
      <c r="B22" s="153"/>
      <c r="C22" s="146"/>
      <c r="D22" s="146"/>
      <c r="E22" s="146"/>
      <c r="F22" s="146" t="s">
        <v>48</v>
      </c>
      <c r="G22" s="147" t="s">
        <v>68</v>
      </c>
      <c r="H22" s="154"/>
      <c r="I22" s="155"/>
      <c r="J22" s="155"/>
      <c r="K22" s="155"/>
      <c r="L22" s="156" t="s">
        <v>13</v>
      </c>
      <c r="M22" s="151" t="s">
        <v>69</v>
      </c>
      <c r="N22" s="152" t="s">
        <v>67</v>
      </c>
    </row>
    <row r="23" spans="2:14" ht="15" x14ac:dyDescent="0.2">
      <c r="B23" s="157" t="s">
        <v>31</v>
      </c>
      <c r="C23" s="146"/>
      <c r="D23" s="146"/>
      <c r="E23" s="146"/>
      <c r="F23" s="146"/>
      <c r="G23" s="158"/>
      <c r="H23" s="154" t="s">
        <v>31</v>
      </c>
      <c r="I23" s="155"/>
      <c r="J23" s="155"/>
      <c r="K23" s="155"/>
      <c r="L23" s="159"/>
      <c r="M23" s="160"/>
      <c r="N23" s="161"/>
    </row>
    <row r="24" spans="2:14" ht="15" x14ac:dyDescent="0.2">
      <c r="B24" s="162" t="s">
        <v>3</v>
      </c>
      <c r="C24" s="146">
        <v>270</v>
      </c>
      <c r="D24" s="146">
        <v>20</v>
      </c>
      <c r="E24" s="146">
        <v>15</v>
      </c>
      <c r="F24" s="146">
        <v>10</v>
      </c>
      <c r="G24" s="147">
        <f>C24+D24+E24+F24</f>
        <v>315</v>
      </c>
      <c r="H24" s="154" t="s">
        <v>3</v>
      </c>
      <c r="I24" s="163">
        <v>119</v>
      </c>
      <c r="J24" s="163">
        <v>43</v>
      </c>
      <c r="K24" s="163">
        <v>3</v>
      </c>
      <c r="L24" s="156">
        <f>SUM(I24:K24)</f>
        <v>165</v>
      </c>
      <c r="M24" s="151">
        <v>150</v>
      </c>
      <c r="N24" s="152">
        <f>L24+M24</f>
        <v>315</v>
      </c>
    </row>
    <row r="25" spans="2:14" ht="15" x14ac:dyDescent="0.2">
      <c r="B25" s="162" t="s">
        <v>4</v>
      </c>
      <c r="C25" s="146">
        <v>440</v>
      </c>
      <c r="D25" s="146">
        <v>40</v>
      </c>
      <c r="E25" s="146">
        <v>35</v>
      </c>
      <c r="F25" s="146">
        <v>30</v>
      </c>
      <c r="G25" s="147">
        <f>C25+D25+E25+F25</f>
        <v>545</v>
      </c>
      <c r="H25" s="154" t="s">
        <v>4</v>
      </c>
      <c r="I25" s="163">
        <v>30</v>
      </c>
      <c r="J25" s="163">
        <v>164</v>
      </c>
      <c r="K25" s="163">
        <v>21</v>
      </c>
      <c r="L25" s="156">
        <f>SUM(I25:K25)</f>
        <v>215</v>
      </c>
      <c r="M25" s="151">
        <v>330</v>
      </c>
      <c r="N25" s="152">
        <f>L25+M25</f>
        <v>545</v>
      </c>
    </row>
    <row r="26" spans="2:14" ht="15" x14ac:dyDescent="0.2">
      <c r="B26" s="164" t="s">
        <v>103</v>
      </c>
      <c r="C26" s="146">
        <v>70</v>
      </c>
      <c r="D26" s="146">
        <v>0</v>
      </c>
      <c r="E26" s="146">
        <v>-50</v>
      </c>
      <c r="F26" s="146"/>
      <c r="G26" s="147">
        <f>C26+D26+E26+F26</f>
        <v>20</v>
      </c>
      <c r="H26" s="165" t="s">
        <v>103</v>
      </c>
      <c r="I26" s="163">
        <v>3</v>
      </c>
      <c r="J26" s="163">
        <v>6</v>
      </c>
      <c r="K26" s="163">
        <v>4</v>
      </c>
      <c r="L26" s="156">
        <f>SUM(I26:K26)</f>
        <v>13</v>
      </c>
      <c r="M26" s="166">
        <v>7</v>
      </c>
      <c r="N26" s="167">
        <f>L26+M26</f>
        <v>20</v>
      </c>
    </row>
    <row r="27" spans="2:14" ht="15.75" thickBot="1" x14ac:dyDescent="0.25">
      <c r="B27" s="168" t="s">
        <v>10</v>
      </c>
      <c r="C27" s="169">
        <f>SUM(C24:C26)</f>
        <v>780</v>
      </c>
      <c r="D27" s="169">
        <f>SUM(D24:D26)</f>
        <v>60</v>
      </c>
      <c r="E27" s="169">
        <f>SUM(E24:E26)</f>
        <v>0</v>
      </c>
      <c r="F27" s="169">
        <f>SUM(F24:F26)</f>
        <v>40</v>
      </c>
      <c r="G27" s="170">
        <f>SUM(G24:G26)</f>
        <v>880</v>
      </c>
      <c r="H27" s="171" t="s">
        <v>10</v>
      </c>
      <c r="I27" s="172">
        <f t="shared" ref="I27:N27" si="1">SUM(I24:I26)</f>
        <v>152</v>
      </c>
      <c r="J27" s="172">
        <f t="shared" si="1"/>
        <v>213</v>
      </c>
      <c r="K27" s="172">
        <f t="shared" si="1"/>
        <v>28</v>
      </c>
      <c r="L27" s="172">
        <f t="shared" si="1"/>
        <v>393</v>
      </c>
      <c r="M27" s="173">
        <f t="shared" si="1"/>
        <v>487</v>
      </c>
      <c r="N27" s="174">
        <f t="shared" si="1"/>
        <v>880</v>
      </c>
    </row>
    <row r="28" spans="2:14" ht="15" x14ac:dyDescent="0.2">
      <c r="B28" s="11"/>
      <c r="C28" s="175"/>
      <c r="D28" s="175"/>
      <c r="E28" s="175"/>
      <c r="F28" s="175"/>
      <c r="G28" s="175"/>
      <c r="H28" s="176" t="s">
        <v>23</v>
      </c>
      <c r="I28" s="177">
        <f>I31-I27</f>
        <v>118</v>
      </c>
      <c r="J28" s="177">
        <f>J31-J27</f>
        <v>227</v>
      </c>
      <c r="K28" s="177">
        <f>K31-K27</f>
        <v>42</v>
      </c>
      <c r="L28" s="178">
        <f>SUM(L29:L30)</f>
        <v>387</v>
      </c>
      <c r="M28" s="175"/>
      <c r="N28" s="175"/>
    </row>
    <row r="29" spans="2:14" ht="15.75" x14ac:dyDescent="0.25">
      <c r="B29" s="11"/>
      <c r="C29" s="179"/>
      <c r="D29" s="175"/>
      <c r="E29" s="179"/>
      <c r="F29" s="180" t="s">
        <v>70</v>
      </c>
      <c r="G29" s="175"/>
      <c r="H29" s="181" t="s">
        <v>71</v>
      </c>
      <c r="I29" s="182">
        <v>72</v>
      </c>
      <c r="J29" s="182">
        <v>128</v>
      </c>
      <c r="K29" s="182">
        <v>29</v>
      </c>
      <c r="L29" s="183">
        <f>SUM(I29:K29)</f>
        <v>229</v>
      </c>
      <c r="M29" s="12"/>
      <c r="N29" s="12"/>
    </row>
    <row r="30" spans="2:14" ht="15.75" thickBot="1" x14ac:dyDescent="0.25">
      <c r="B30" s="11"/>
      <c r="C30" s="175"/>
      <c r="D30" s="175"/>
      <c r="E30" s="175"/>
      <c r="F30" s="175"/>
      <c r="G30" s="175"/>
      <c r="H30" s="184" t="s">
        <v>41</v>
      </c>
      <c r="I30" s="182">
        <f>I28-I29</f>
        <v>46</v>
      </c>
      <c r="J30" s="182">
        <f t="shared" ref="J30:K30" si="2">J28-J29</f>
        <v>99</v>
      </c>
      <c r="K30" s="182">
        <f t="shared" si="2"/>
        <v>13</v>
      </c>
      <c r="L30" s="185">
        <f>SUM(I30:K30)</f>
        <v>158</v>
      </c>
      <c r="M30" s="186"/>
      <c r="N30" s="186"/>
    </row>
    <row r="31" spans="2:14" ht="16.5" thickBot="1" x14ac:dyDescent="0.3">
      <c r="B31" s="11"/>
      <c r="C31" s="175"/>
      <c r="D31" s="11"/>
      <c r="E31" s="11"/>
      <c r="F31" s="11"/>
      <c r="G31" s="11"/>
      <c r="H31" s="187" t="s">
        <v>72</v>
      </c>
      <c r="I31" s="188">
        <v>270</v>
      </c>
      <c r="J31" s="188">
        <v>440</v>
      </c>
      <c r="K31" s="188">
        <v>70</v>
      </c>
      <c r="L31" s="189">
        <f>SUM(I31:K31)</f>
        <v>780</v>
      </c>
      <c r="M31" s="190" t="s">
        <v>45</v>
      </c>
      <c r="N31" s="191">
        <f>L28+F27</f>
        <v>427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67"/>
  <sheetViews>
    <sheetView topLeftCell="A38" workbookViewId="0">
      <selection sqref="A1:XFD1"/>
    </sheetView>
  </sheetViews>
  <sheetFormatPr baseColWidth="10" defaultRowHeight="12.75" x14ac:dyDescent="0.2"/>
  <cols>
    <col min="2" max="2" width="45" style="17" customWidth="1"/>
    <col min="3" max="8" width="15.7109375" style="17" customWidth="1"/>
  </cols>
  <sheetData>
    <row r="1" spans="2:8" ht="13.5" thickBot="1" x14ac:dyDescent="0.25"/>
    <row r="2" spans="2:8" ht="18.75" thickTop="1" x14ac:dyDescent="0.25">
      <c r="B2" s="48" t="s">
        <v>111</v>
      </c>
      <c r="C2" s="19" t="s">
        <v>3</v>
      </c>
      <c r="D2" s="19" t="s">
        <v>4</v>
      </c>
      <c r="E2" s="19" t="s">
        <v>19</v>
      </c>
      <c r="F2" s="19" t="s">
        <v>13</v>
      </c>
      <c r="G2" s="20" t="s">
        <v>14</v>
      </c>
      <c r="H2" s="21" t="s">
        <v>10</v>
      </c>
    </row>
    <row r="3" spans="2:8" ht="18" x14ac:dyDescent="0.25">
      <c r="B3" s="49"/>
      <c r="C3" s="23"/>
      <c r="D3" s="23"/>
      <c r="E3" s="23"/>
      <c r="F3" s="23"/>
      <c r="G3" s="23"/>
      <c r="H3" s="24"/>
    </row>
    <row r="4" spans="2:8" ht="18" x14ac:dyDescent="0.25">
      <c r="B4" s="49" t="s">
        <v>3</v>
      </c>
      <c r="C4" s="50">
        <f>énoncé!L5</f>
        <v>119</v>
      </c>
      <c r="D4" s="50">
        <f>énoncé!M5</f>
        <v>43</v>
      </c>
      <c r="E4" s="50">
        <f>énoncé!N5</f>
        <v>3</v>
      </c>
      <c r="F4" s="26">
        <f>énoncé!O5</f>
        <v>165</v>
      </c>
      <c r="G4" s="26">
        <f>énoncé!P5</f>
        <v>150</v>
      </c>
      <c r="H4" s="27">
        <f>énoncé!Q5</f>
        <v>315</v>
      </c>
    </row>
    <row r="5" spans="2:8" ht="18" x14ac:dyDescent="0.25">
      <c r="B5" s="49" t="s">
        <v>4</v>
      </c>
      <c r="C5" s="50">
        <f>énoncé!L6</f>
        <v>30</v>
      </c>
      <c r="D5" s="50">
        <f>énoncé!M6</f>
        <v>164</v>
      </c>
      <c r="E5" s="50">
        <f>énoncé!N6</f>
        <v>21</v>
      </c>
      <c r="F5" s="26">
        <f>énoncé!O6</f>
        <v>215</v>
      </c>
      <c r="G5" s="26">
        <f>énoncé!P6</f>
        <v>330</v>
      </c>
      <c r="H5" s="27">
        <f>énoncé!Q6</f>
        <v>545</v>
      </c>
    </row>
    <row r="6" spans="2:8" ht="18" x14ac:dyDescent="0.25">
      <c r="B6" s="233" t="s">
        <v>106</v>
      </c>
      <c r="C6" s="50">
        <f>énoncé!L7</f>
        <v>3</v>
      </c>
      <c r="D6" s="50">
        <f>énoncé!M7</f>
        <v>6</v>
      </c>
      <c r="E6" s="50">
        <f>énoncé!N7</f>
        <v>4</v>
      </c>
      <c r="F6" s="26">
        <f>énoncé!O7</f>
        <v>13</v>
      </c>
      <c r="G6" s="26">
        <f>énoncé!P7</f>
        <v>7</v>
      </c>
      <c r="H6" s="27">
        <f>énoncé!Q7</f>
        <v>20</v>
      </c>
    </row>
    <row r="7" spans="2:8" ht="18" x14ac:dyDescent="0.25">
      <c r="B7" s="49" t="s">
        <v>13</v>
      </c>
      <c r="C7" s="50">
        <f>énoncé!L8</f>
        <v>152</v>
      </c>
      <c r="D7" s="50">
        <f>énoncé!M8</f>
        <v>213</v>
      </c>
      <c r="E7" s="50">
        <f>énoncé!N8</f>
        <v>28</v>
      </c>
      <c r="F7" s="26">
        <f>énoncé!O8</f>
        <v>393</v>
      </c>
      <c r="G7" s="26">
        <f>énoncé!P8</f>
        <v>487</v>
      </c>
      <c r="H7" s="27">
        <f>énoncé!Q8</f>
        <v>880</v>
      </c>
    </row>
    <row r="8" spans="2:8" ht="18" x14ac:dyDescent="0.25">
      <c r="B8" s="49" t="s">
        <v>40</v>
      </c>
      <c r="C8" s="50">
        <f>énoncé!L10</f>
        <v>81</v>
      </c>
      <c r="D8" s="50">
        <f>énoncé!M10</f>
        <v>119</v>
      </c>
      <c r="E8" s="50">
        <f>énoncé!N10</f>
        <v>29</v>
      </c>
      <c r="F8" s="26">
        <f>énoncé!O10</f>
        <v>229</v>
      </c>
      <c r="G8" s="26"/>
      <c r="H8" s="27"/>
    </row>
    <row r="9" spans="2:8" ht="18" x14ac:dyDescent="0.25">
      <c r="B9" s="49" t="s">
        <v>21</v>
      </c>
      <c r="C9" s="26">
        <f>énoncé!L11</f>
        <v>4</v>
      </c>
      <c r="D9" s="26">
        <f>énoncé!M11</f>
        <v>9</v>
      </c>
      <c r="E9" s="26">
        <f>énoncé!N11</f>
        <v>1</v>
      </c>
      <c r="F9" s="26">
        <f>énoncé!O11</f>
        <v>14</v>
      </c>
      <c r="G9" s="26"/>
      <c r="H9" s="27"/>
    </row>
    <row r="10" spans="2:8" ht="18" x14ac:dyDescent="0.25">
      <c r="B10" s="49" t="s">
        <v>22</v>
      </c>
      <c r="C10" s="26">
        <f>énoncé!L12</f>
        <v>-1</v>
      </c>
      <c r="D10" s="26">
        <f>énoncé!M12</f>
        <v>-1</v>
      </c>
      <c r="E10" s="26">
        <f>énoncé!N12</f>
        <v>0</v>
      </c>
      <c r="F10" s="26">
        <f>énoncé!O12</f>
        <v>-2</v>
      </c>
      <c r="G10" s="26"/>
      <c r="H10" s="27"/>
    </row>
    <row r="11" spans="2:8" ht="18" x14ac:dyDescent="0.25">
      <c r="B11" s="49" t="s">
        <v>41</v>
      </c>
      <c r="C11" s="50">
        <f>énoncé!L13</f>
        <v>64</v>
      </c>
      <c r="D11" s="50">
        <f>énoncé!M13</f>
        <v>70</v>
      </c>
      <c r="E11" s="50">
        <f>énoncé!N13</f>
        <v>12</v>
      </c>
      <c r="F11" s="26">
        <f>énoncé!O13</f>
        <v>146</v>
      </c>
      <c r="G11" s="26"/>
      <c r="H11" s="27"/>
    </row>
    <row r="12" spans="2:8" ht="18" x14ac:dyDescent="0.25">
      <c r="B12" s="49" t="s">
        <v>23</v>
      </c>
      <c r="C12" s="50">
        <f>énoncé!L9</f>
        <v>148</v>
      </c>
      <c r="D12" s="50">
        <f>énoncé!M9</f>
        <v>197</v>
      </c>
      <c r="E12" s="50">
        <f>énoncé!N9</f>
        <v>42</v>
      </c>
      <c r="F12" s="26">
        <f>énoncé!O9</f>
        <v>387</v>
      </c>
      <c r="G12" s="26"/>
      <c r="H12" s="27"/>
    </row>
    <row r="13" spans="2:8" ht="18.75" thickBot="1" x14ac:dyDescent="0.3">
      <c r="B13" s="87" t="s">
        <v>6</v>
      </c>
      <c r="C13" s="29">
        <f>énoncé!L14</f>
        <v>300</v>
      </c>
      <c r="D13" s="29">
        <f>énoncé!M14</f>
        <v>410</v>
      </c>
      <c r="E13" s="29">
        <f>énoncé!N14</f>
        <v>70</v>
      </c>
      <c r="F13" s="29">
        <f>énoncé!O14</f>
        <v>780</v>
      </c>
      <c r="G13" s="29"/>
      <c r="H13" s="30"/>
    </row>
    <row r="14" spans="2:8" ht="19.5" thickTop="1" thickBot="1" x14ac:dyDescent="0.3">
      <c r="B14" s="23"/>
      <c r="C14" s="26"/>
      <c r="D14" s="26"/>
      <c r="E14" s="26"/>
      <c r="F14" s="26"/>
      <c r="G14" s="26"/>
      <c r="H14" s="27"/>
    </row>
    <row r="15" spans="2:8" ht="19.5" thickTop="1" thickBot="1" x14ac:dyDescent="0.3">
      <c r="B15" s="31"/>
      <c r="C15" s="19" t="s">
        <v>3</v>
      </c>
      <c r="D15" s="19" t="s">
        <v>4</v>
      </c>
      <c r="E15" s="19" t="s">
        <v>19</v>
      </c>
      <c r="F15" s="19" t="s">
        <v>13</v>
      </c>
      <c r="G15" s="20" t="s">
        <v>56</v>
      </c>
      <c r="H15" s="21" t="s">
        <v>10</v>
      </c>
    </row>
    <row r="16" spans="2:8" ht="18.75" thickTop="1" x14ac:dyDescent="0.25">
      <c r="B16" s="18" t="s">
        <v>107</v>
      </c>
      <c r="C16" s="32"/>
      <c r="D16" s="32"/>
      <c r="E16" s="32"/>
      <c r="F16" s="32"/>
      <c r="G16" s="32"/>
      <c r="H16" s="33"/>
    </row>
    <row r="17" spans="2:8" ht="18" x14ac:dyDescent="0.25">
      <c r="B17" s="34" t="s">
        <v>3</v>
      </c>
      <c r="C17" s="35">
        <f>-C4*énoncé!$H5/énoncé!$Q5</f>
        <v>-5.666666666666667</v>
      </c>
      <c r="D17" s="35">
        <f>-D4*énoncé!$H5/énoncé!$Q5</f>
        <v>-2.0476190476190474</v>
      </c>
      <c r="E17" s="35">
        <f>-E4*énoncé!$H5/énoncé!$Q5</f>
        <v>-0.14285714285714285</v>
      </c>
      <c r="F17" s="35">
        <f>-F4*énoncé!$H5/énoncé!$Q5</f>
        <v>-7.8571428571428568</v>
      </c>
      <c r="G17" s="35">
        <f>-G4*énoncé!$H5/énoncé!$Q5</f>
        <v>-7.1428571428571432</v>
      </c>
      <c r="H17" s="36">
        <f>F17+G17</f>
        <v>-15</v>
      </c>
    </row>
    <row r="18" spans="2:8" ht="18" x14ac:dyDescent="0.25">
      <c r="B18" s="34" t="s">
        <v>4</v>
      </c>
      <c r="C18" s="35">
        <f>-C5*énoncé!$H6/énoncé!$Q6</f>
        <v>-1.926605504587156</v>
      </c>
      <c r="D18" s="35">
        <f>-D5*énoncé!$H6/énoncé!$Q6</f>
        <v>-10.532110091743119</v>
      </c>
      <c r="E18" s="35">
        <f>-E5*énoncé!$H6/énoncé!$Q6</f>
        <v>-1.3486238532110091</v>
      </c>
      <c r="F18" s="35">
        <f>-F5*énoncé!$H6/énoncé!$Q6</f>
        <v>-13.807339449541285</v>
      </c>
      <c r="G18" s="35">
        <f>-G5*énoncé!$H6/énoncé!$Q6</f>
        <v>-21.192660550458715</v>
      </c>
      <c r="H18" s="36">
        <f>F18+G18</f>
        <v>-35</v>
      </c>
    </row>
    <row r="19" spans="2:8" ht="18" x14ac:dyDescent="0.25">
      <c r="B19" s="34" t="s">
        <v>106</v>
      </c>
      <c r="C19" s="35">
        <f t="shared" ref="C19:H19" si="0">-SUM(C17:C18)</f>
        <v>7.5932721712538225</v>
      </c>
      <c r="D19" s="35">
        <f t="shared" si="0"/>
        <v>12.579729139362167</v>
      </c>
      <c r="E19" s="35">
        <f t="shared" si="0"/>
        <v>1.4914809960681519</v>
      </c>
      <c r="F19" s="35">
        <f t="shared" si="0"/>
        <v>21.664482306684143</v>
      </c>
      <c r="G19" s="35">
        <f t="shared" si="0"/>
        <v>28.335517693315857</v>
      </c>
      <c r="H19" s="36">
        <f t="shared" si="0"/>
        <v>50</v>
      </c>
    </row>
    <row r="20" spans="2:8" ht="18.75" thickBot="1" x14ac:dyDescent="0.3">
      <c r="B20" s="28" t="s">
        <v>13</v>
      </c>
      <c r="C20" s="37">
        <f t="shared" ref="C20:H20" si="1">SUM(C17:C19)</f>
        <v>0</v>
      </c>
      <c r="D20" s="37">
        <f t="shared" si="1"/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8">
        <f t="shared" si="1"/>
        <v>0</v>
      </c>
    </row>
    <row r="21" spans="2:8" ht="18.75" thickTop="1" x14ac:dyDescent="0.25">
      <c r="B21" s="39"/>
      <c r="C21" s="225" t="s">
        <v>109</v>
      </c>
      <c r="D21" s="225"/>
      <c r="E21" s="40"/>
      <c r="F21" s="40"/>
      <c r="G21" s="40"/>
      <c r="H21" s="41"/>
    </row>
    <row r="22" spans="2:8" ht="18.75" thickBot="1" x14ac:dyDescent="0.3">
      <c r="B22" s="122" t="s">
        <v>24</v>
      </c>
      <c r="C22" s="40"/>
      <c r="D22" s="40"/>
      <c r="E22" s="40"/>
      <c r="F22" s="40"/>
      <c r="G22" s="40"/>
      <c r="H22" s="41"/>
    </row>
    <row r="23" spans="2:8" ht="18.75" thickTop="1" x14ac:dyDescent="0.25">
      <c r="B23" s="43" t="s">
        <v>3</v>
      </c>
      <c r="C23" s="44">
        <f>-énoncé!L5*énoncé!$I5/énoncé!$Q5</f>
        <v>-3.7777777777777777</v>
      </c>
      <c r="D23" s="44">
        <f>-énoncé!M5*énoncé!$I5/énoncé!$Q5</f>
        <v>-1.3650793650793651</v>
      </c>
      <c r="E23" s="44">
        <f>-énoncé!N5*énoncé!$I5/énoncé!$Q5</f>
        <v>-9.5238095238095233E-2</v>
      </c>
      <c r="F23" s="44">
        <f>-énoncé!O5*énoncé!$I5/énoncé!$Q5</f>
        <v>-5.2380952380952381</v>
      </c>
      <c r="G23" s="44">
        <f>-énoncé!P5*énoncé!$I5/énoncé!$Q5</f>
        <v>-4.7619047619047619</v>
      </c>
      <c r="H23" s="45">
        <f>F23+G23</f>
        <v>-10</v>
      </c>
    </row>
    <row r="24" spans="2:8" ht="18" x14ac:dyDescent="0.25">
      <c r="B24" s="34" t="s">
        <v>4</v>
      </c>
      <c r="C24" s="35">
        <f>-énoncé!L6*énoncé!$I6/énoncé!$Q6</f>
        <v>-1.6513761467889909</v>
      </c>
      <c r="D24" s="35">
        <f>-énoncé!M6*énoncé!$I6/énoncé!$Q6</f>
        <v>-9.0275229357798157</v>
      </c>
      <c r="E24" s="35">
        <f>-énoncé!N6*énoncé!$I6/énoncé!$Q6</f>
        <v>-1.1559633027522935</v>
      </c>
      <c r="F24" s="35">
        <f>-énoncé!O6*énoncé!$I6/énoncé!$Q6</f>
        <v>-11.834862385321101</v>
      </c>
      <c r="G24" s="35">
        <f>-énoncé!P6*énoncé!$I6/énoncé!$Q6</f>
        <v>-18.165137614678898</v>
      </c>
      <c r="H24" s="36">
        <f>F24+G24</f>
        <v>-30</v>
      </c>
    </row>
    <row r="25" spans="2:8" ht="18" x14ac:dyDescent="0.25">
      <c r="B25" s="34" t="s">
        <v>106</v>
      </c>
      <c r="C25" s="35">
        <f>énoncé!L7*énoncé!$I7/énoncé!$Q7</f>
        <v>0</v>
      </c>
      <c r="D25" s="35">
        <f>énoncé!M7*énoncé!$I7/énoncé!$Q7</f>
        <v>0</v>
      </c>
      <c r="E25" s="35">
        <f>énoncé!N7*énoncé!$I7/énoncé!$Q7</f>
        <v>0</v>
      </c>
      <c r="F25" s="35">
        <f>SUM(C25:E25)</f>
        <v>0</v>
      </c>
      <c r="G25" s="35">
        <f>énoncé!P7*énoncé!$I7/énoncé!$Q7</f>
        <v>0</v>
      </c>
      <c r="H25" s="36">
        <f>F25+G25</f>
        <v>0</v>
      </c>
    </row>
    <row r="26" spans="2:8" ht="18.75" thickBot="1" x14ac:dyDescent="0.3">
      <c r="B26" s="28" t="s">
        <v>13</v>
      </c>
      <c r="C26" s="46">
        <f t="shared" ref="C26:H26" si="2">-SUM(C23:C25)</f>
        <v>5.4291539245667684</v>
      </c>
      <c r="D26" s="37">
        <f t="shared" si="2"/>
        <v>10.392602300859181</v>
      </c>
      <c r="E26" s="37">
        <f t="shared" si="2"/>
        <v>1.2512013979903887</v>
      </c>
      <c r="F26" s="37">
        <f t="shared" si="2"/>
        <v>17.07295762341634</v>
      </c>
      <c r="G26" s="37">
        <f t="shared" si="2"/>
        <v>22.92704237658366</v>
      </c>
      <c r="H26" s="38">
        <f t="shared" si="2"/>
        <v>40</v>
      </c>
    </row>
    <row r="27" spans="2:8" ht="14.25" thickTop="1" thickBot="1" x14ac:dyDescent="0.25">
      <c r="B27" s="47"/>
      <c r="C27" s="47"/>
      <c r="D27" s="47"/>
      <c r="E27" s="47"/>
      <c r="F27" s="47"/>
      <c r="G27" s="47"/>
      <c r="H27" s="47"/>
    </row>
    <row r="28" spans="2:8" ht="18.75" thickTop="1" x14ac:dyDescent="0.25">
      <c r="B28" s="48" t="s">
        <v>38</v>
      </c>
      <c r="C28" s="19" t="s">
        <v>3</v>
      </c>
      <c r="D28" s="19" t="s">
        <v>4</v>
      </c>
      <c r="E28" s="19" t="s">
        <v>19</v>
      </c>
      <c r="F28" s="19" t="s">
        <v>13</v>
      </c>
      <c r="G28" s="20" t="s">
        <v>56</v>
      </c>
      <c r="H28" s="21" t="s">
        <v>10</v>
      </c>
    </row>
    <row r="29" spans="2:8" ht="18" x14ac:dyDescent="0.25">
      <c r="B29" s="49" t="s">
        <v>3</v>
      </c>
      <c r="C29" s="194">
        <f t="shared" ref="C29:E30" si="3">C4+C17+C23</f>
        <v>109.55555555555556</v>
      </c>
      <c r="D29" s="194">
        <f t="shared" si="3"/>
        <v>39.587301587301582</v>
      </c>
      <c r="E29" s="194">
        <f t="shared" si="3"/>
        <v>2.7619047619047619</v>
      </c>
      <c r="F29" s="50">
        <f>SUM(C29:E29)</f>
        <v>151.9047619047619</v>
      </c>
      <c r="G29" s="50">
        <f>G4+G17+G23</f>
        <v>138.0952380952381</v>
      </c>
      <c r="H29" s="51">
        <f>F29+G29</f>
        <v>290</v>
      </c>
    </row>
    <row r="30" spans="2:8" ht="18" x14ac:dyDescent="0.25">
      <c r="B30" s="49" t="s">
        <v>4</v>
      </c>
      <c r="C30" s="194">
        <f t="shared" si="3"/>
        <v>26.422018348623855</v>
      </c>
      <c r="D30" s="194">
        <f t="shared" si="3"/>
        <v>144.44036697247708</v>
      </c>
      <c r="E30" s="194">
        <f t="shared" si="3"/>
        <v>18.495412844036696</v>
      </c>
      <c r="F30" s="50">
        <f>SUM(C30:E30)</f>
        <v>189.35779816513764</v>
      </c>
      <c r="G30" s="50">
        <f>G5+G18+G24</f>
        <v>290.64220183486242</v>
      </c>
      <c r="H30" s="51">
        <f>F30+G30</f>
        <v>480.00000000000006</v>
      </c>
    </row>
    <row r="31" spans="2:8" ht="18" x14ac:dyDescent="0.25">
      <c r="B31" s="219" t="s">
        <v>106</v>
      </c>
      <c r="C31" s="194">
        <f>C6+C19</f>
        <v>10.593272171253822</v>
      </c>
      <c r="D31" s="194">
        <f>D6+D19</f>
        <v>18.579729139362165</v>
      </c>
      <c r="E31" s="194">
        <f>E6+E19</f>
        <v>5.4914809960681517</v>
      </c>
      <c r="F31" s="50">
        <f>SUM(C31:E31)</f>
        <v>34.664482306684135</v>
      </c>
      <c r="G31" s="50">
        <f>G6+G19+G25</f>
        <v>35.335517693315857</v>
      </c>
      <c r="H31" s="51">
        <f>F31+G31</f>
        <v>70</v>
      </c>
    </row>
    <row r="32" spans="2:8" ht="18" x14ac:dyDescent="0.25">
      <c r="B32" s="22" t="s">
        <v>39</v>
      </c>
      <c r="C32" s="193">
        <f>C26</f>
        <v>5.4291539245667684</v>
      </c>
      <c r="D32" s="193">
        <f>D26</f>
        <v>10.392602300859181</v>
      </c>
      <c r="E32" s="193">
        <f>E26</f>
        <v>1.2512013979903887</v>
      </c>
      <c r="F32" s="50"/>
      <c r="G32" s="50"/>
      <c r="H32" s="51"/>
    </row>
    <row r="33" spans="2:8" ht="18" x14ac:dyDescent="0.25">
      <c r="B33" s="49" t="s">
        <v>13</v>
      </c>
      <c r="C33" s="50">
        <f>SUM(C29:C32)</f>
        <v>152.00000000000003</v>
      </c>
      <c r="D33" s="50">
        <f>SUM(D29:D32)</f>
        <v>213</v>
      </c>
      <c r="E33" s="50">
        <f>SUM(E29:E32)</f>
        <v>28</v>
      </c>
      <c r="F33" s="50"/>
      <c r="G33" s="50"/>
      <c r="H33" s="51"/>
    </row>
    <row r="34" spans="2:8" ht="18" x14ac:dyDescent="0.25">
      <c r="B34" s="49" t="s">
        <v>40</v>
      </c>
      <c r="C34" s="193">
        <f t="shared" ref="C34:E37" si="4">C8</f>
        <v>81</v>
      </c>
      <c r="D34" s="193">
        <f t="shared" si="4"/>
        <v>119</v>
      </c>
      <c r="E34" s="193">
        <f t="shared" si="4"/>
        <v>29</v>
      </c>
      <c r="F34" s="50"/>
      <c r="G34" s="50"/>
      <c r="H34" s="51"/>
    </row>
    <row r="35" spans="2:8" ht="18" x14ac:dyDescent="0.25">
      <c r="B35" s="49" t="s">
        <v>21</v>
      </c>
      <c r="C35" s="193">
        <f t="shared" si="4"/>
        <v>4</v>
      </c>
      <c r="D35" s="193">
        <f t="shared" si="4"/>
        <v>9</v>
      </c>
      <c r="E35" s="193">
        <f t="shared" si="4"/>
        <v>1</v>
      </c>
      <c r="F35" s="50"/>
      <c r="G35" s="50" t="s">
        <v>55</v>
      </c>
      <c r="H35" s="51"/>
    </row>
    <row r="36" spans="2:8" ht="18" x14ac:dyDescent="0.25">
      <c r="B36" s="49" t="s">
        <v>22</v>
      </c>
      <c r="C36" s="193">
        <f t="shared" si="4"/>
        <v>-1</v>
      </c>
      <c r="D36" s="193">
        <f t="shared" si="4"/>
        <v>-1</v>
      </c>
      <c r="E36" s="193">
        <f t="shared" si="4"/>
        <v>0</v>
      </c>
      <c r="F36" s="50"/>
      <c r="G36" s="50"/>
      <c r="H36" s="51"/>
    </row>
    <row r="37" spans="2:8" ht="18" x14ac:dyDescent="0.25">
      <c r="B37" s="49" t="s">
        <v>41</v>
      </c>
      <c r="C37" s="193">
        <f t="shared" si="4"/>
        <v>64</v>
      </c>
      <c r="D37" s="193">
        <f t="shared" si="4"/>
        <v>70</v>
      </c>
      <c r="E37" s="193">
        <f t="shared" si="4"/>
        <v>12</v>
      </c>
      <c r="F37" s="50"/>
      <c r="G37" s="50"/>
      <c r="H37" s="51"/>
    </row>
    <row r="38" spans="2:8" ht="18" x14ac:dyDescent="0.25">
      <c r="B38" s="49" t="s">
        <v>23</v>
      </c>
      <c r="C38" s="50">
        <f>SUM(C34:C37)</f>
        <v>148</v>
      </c>
      <c r="D38" s="50">
        <f>SUM(D34:D37)</f>
        <v>197</v>
      </c>
      <c r="E38" s="50">
        <f>SUM(E34:E37)</f>
        <v>42</v>
      </c>
      <c r="F38" s="50"/>
      <c r="G38" s="50"/>
      <c r="H38" s="51"/>
    </row>
    <row r="39" spans="2:8" ht="18.75" thickBot="1" x14ac:dyDescent="0.3">
      <c r="B39" s="87" t="s">
        <v>6</v>
      </c>
      <c r="C39" s="52">
        <f>C33+C38</f>
        <v>300</v>
      </c>
      <c r="D39" s="52">
        <f>D33+D38</f>
        <v>410</v>
      </c>
      <c r="E39" s="52">
        <f>E33+E38</f>
        <v>70</v>
      </c>
      <c r="F39" s="52"/>
      <c r="G39" s="52"/>
      <c r="H39" s="53"/>
    </row>
    <row r="40" spans="2:8" ht="19.5" thickTop="1" thickBot="1" x14ac:dyDescent="0.3">
      <c r="B40" s="54"/>
      <c r="C40" s="228" t="s">
        <v>105</v>
      </c>
      <c r="D40" s="54"/>
      <c r="E40" s="54"/>
      <c r="F40" s="54"/>
      <c r="G40" s="54"/>
      <c r="H40" s="54"/>
    </row>
    <row r="41" spans="2:8" ht="19.5" thickTop="1" thickBot="1" x14ac:dyDescent="0.3">
      <c r="B41" s="55" t="s">
        <v>73</v>
      </c>
      <c r="C41" s="110" t="s">
        <v>3</v>
      </c>
      <c r="D41" s="111" t="s">
        <v>4</v>
      </c>
      <c r="E41" s="111" t="s">
        <v>19</v>
      </c>
      <c r="F41" s="54"/>
      <c r="G41" s="54"/>
      <c r="H41" s="54"/>
    </row>
    <row r="42" spans="2:8" ht="18.75" thickTop="1" x14ac:dyDescent="0.25">
      <c r="B42" s="25" t="s">
        <v>3</v>
      </c>
      <c r="C42" s="88">
        <f>énoncé!C5/énoncé!C$8</f>
        <v>0.8666666666666667</v>
      </c>
      <c r="D42" s="89">
        <f>énoncé!D5/énoncé!D$8</f>
        <v>2.4390243902439025E-2</v>
      </c>
      <c r="E42" s="90">
        <f>énoncé!E5/énoncé!E$8</f>
        <v>0</v>
      </c>
      <c r="F42" s="54"/>
      <c r="G42" s="54" t="s">
        <v>26</v>
      </c>
      <c r="H42" s="54"/>
    </row>
    <row r="43" spans="2:8" ht="18" x14ac:dyDescent="0.25">
      <c r="B43" s="25" t="s">
        <v>4</v>
      </c>
      <c r="C43" s="91">
        <f>énoncé!C6/énoncé!C$8</f>
        <v>0.13333333333333333</v>
      </c>
      <c r="D43" s="92">
        <f>énoncé!D6/énoncé!D$8</f>
        <v>0.97560975609756095</v>
      </c>
      <c r="E43" s="93">
        <f>énoncé!E6/énoncé!E$8</f>
        <v>0</v>
      </c>
      <c r="F43" s="60" t="s">
        <v>46</v>
      </c>
      <c r="G43" s="54"/>
      <c r="H43" s="54"/>
    </row>
    <row r="44" spans="2:8" ht="18.75" thickBot="1" x14ac:dyDescent="0.3">
      <c r="B44" s="25" t="s">
        <v>20</v>
      </c>
      <c r="C44" s="94">
        <f>énoncé!C7/énoncé!C$8</f>
        <v>0</v>
      </c>
      <c r="D44" s="95">
        <f>énoncé!D7/énoncé!D$8</f>
        <v>0</v>
      </c>
      <c r="E44" s="96">
        <f>énoncé!E7/énoncé!E$8</f>
        <v>1</v>
      </c>
      <c r="F44" s="54"/>
      <c r="G44" s="54"/>
      <c r="H44" s="54"/>
    </row>
    <row r="45" spans="2:8" ht="19.5" thickTop="1" thickBot="1" x14ac:dyDescent="0.3">
      <c r="B45"/>
      <c r="C45" s="97"/>
      <c r="D45" s="97"/>
      <c r="E45" s="97"/>
      <c r="F45" s="54"/>
      <c r="G45" s="54"/>
      <c r="H45" s="54"/>
    </row>
    <row r="46" spans="2:8" ht="19.5" thickTop="1" thickBot="1" x14ac:dyDescent="0.3">
      <c r="B46" s="55" t="s">
        <v>75</v>
      </c>
      <c r="C46" s="110" t="s">
        <v>3</v>
      </c>
      <c r="D46" s="111" t="s">
        <v>4</v>
      </c>
      <c r="E46" s="111" t="s">
        <v>19</v>
      </c>
      <c r="F46" s="54"/>
      <c r="G46" s="54"/>
      <c r="H46" s="54"/>
    </row>
    <row r="47" spans="2:8" ht="18.75" thickTop="1" x14ac:dyDescent="0.25">
      <c r="B47" s="25" t="s">
        <v>3</v>
      </c>
      <c r="C47" s="98">
        <f>C42</f>
        <v>0.8666666666666667</v>
      </c>
      <c r="D47" s="98">
        <f>C43</f>
        <v>0.13333333333333333</v>
      </c>
      <c r="E47" s="99">
        <f>C44</f>
        <v>0</v>
      </c>
      <c r="F47" s="54"/>
      <c r="G47" s="54"/>
      <c r="H47" s="54"/>
    </row>
    <row r="48" spans="2:8" ht="18" x14ac:dyDescent="0.25">
      <c r="B48" s="25" t="s">
        <v>4</v>
      </c>
      <c r="C48" s="100">
        <f>D42</f>
        <v>2.4390243902439025E-2</v>
      </c>
      <c r="D48" s="100">
        <f>D43</f>
        <v>0.97560975609756095</v>
      </c>
      <c r="E48" s="101">
        <f>D44</f>
        <v>0</v>
      </c>
      <c r="F48" s="54"/>
      <c r="G48" s="54"/>
      <c r="H48" s="54"/>
    </row>
    <row r="49" spans="2:8" ht="18.75" thickBot="1" x14ac:dyDescent="0.3">
      <c r="B49" s="25" t="s">
        <v>20</v>
      </c>
      <c r="C49" s="102">
        <f>E42</f>
        <v>0</v>
      </c>
      <c r="D49" s="102">
        <f>E43</f>
        <v>0</v>
      </c>
      <c r="E49" s="103">
        <f>E44</f>
        <v>1</v>
      </c>
      <c r="F49" s="54"/>
      <c r="G49" s="54"/>
      <c r="H49" s="54"/>
    </row>
    <row r="50" spans="2:8" ht="13.5" thickTop="1" x14ac:dyDescent="0.2">
      <c r="B50"/>
    </row>
    <row r="51" spans="2:8" ht="19.5" thickBot="1" x14ac:dyDescent="0.35">
      <c r="B51" s="61"/>
      <c r="C51" s="62" t="s">
        <v>57</v>
      </c>
      <c r="D51" s="61"/>
      <c r="E51" s="61"/>
      <c r="F51" s="61"/>
      <c r="G51" s="61"/>
      <c r="H51" s="61"/>
    </row>
    <row r="52" spans="2:8" ht="18.75" thickTop="1" x14ac:dyDescent="0.25">
      <c r="B52" s="104" t="s">
        <v>31</v>
      </c>
      <c r="C52" s="110" t="s">
        <v>3</v>
      </c>
      <c r="D52" s="111" t="s">
        <v>4</v>
      </c>
      <c r="E52" s="111" t="s">
        <v>19</v>
      </c>
      <c r="F52" s="111" t="s">
        <v>13</v>
      </c>
      <c r="G52" s="112" t="s">
        <v>14</v>
      </c>
      <c r="H52" s="113" t="s">
        <v>10</v>
      </c>
    </row>
    <row r="53" spans="2:8" ht="18.75" thickBot="1" x14ac:dyDescent="0.3">
      <c r="B53" s="105" t="s">
        <v>31</v>
      </c>
      <c r="C53" s="106"/>
      <c r="D53" s="107"/>
      <c r="E53" s="107"/>
      <c r="F53" s="107"/>
      <c r="G53" s="108"/>
      <c r="H53" s="109"/>
    </row>
    <row r="54" spans="2:8" ht="18.75" thickTop="1" x14ac:dyDescent="0.25">
      <c r="B54" s="25" t="s">
        <v>3</v>
      </c>
      <c r="C54" s="125">
        <f t="array" ref="C54:E56">MMULT(C29:E31,C47:E49)</f>
        <v>95.913692089301847</v>
      </c>
      <c r="D54" s="125">
        <v>53.229165053555292</v>
      </c>
      <c r="E54" s="125">
        <v>2.7619047619047619</v>
      </c>
      <c r="F54" s="68">
        <f>SUM(C54:E54)</f>
        <v>151.9047619047619</v>
      </c>
      <c r="G54" s="68">
        <f>G29</f>
        <v>138.0952380952381</v>
      </c>
      <c r="H54" s="69">
        <f>F54+G54</f>
        <v>290</v>
      </c>
    </row>
    <row r="55" spans="2:8" ht="18" x14ac:dyDescent="0.25">
      <c r="B55" s="25" t="s">
        <v>4</v>
      </c>
      <c r="C55" s="125">
        <v>26.422018348623855</v>
      </c>
      <c r="D55" s="125">
        <v>144.44036697247708</v>
      </c>
      <c r="E55" s="125">
        <v>18.495412844036696</v>
      </c>
      <c r="F55" s="68">
        <f>SUM(C55:E55)</f>
        <v>189.35779816513764</v>
      </c>
      <c r="G55" s="68">
        <f>G30</f>
        <v>290.64220183486242</v>
      </c>
      <c r="H55" s="69">
        <f>F55+G55</f>
        <v>480.00000000000006</v>
      </c>
    </row>
    <row r="56" spans="2:8" ht="18" x14ac:dyDescent="0.25">
      <c r="B56" s="216" t="s">
        <v>106</v>
      </c>
      <c r="C56" s="217">
        <v>9.6340000071036105</v>
      </c>
      <c r="D56" s="217">
        <v>19.539001303512375</v>
      </c>
      <c r="E56" s="217">
        <v>5.4914809960681517</v>
      </c>
      <c r="F56" s="217">
        <f>SUM(C56:E56)</f>
        <v>34.664482306684135</v>
      </c>
      <c r="G56" s="217">
        <f>G31</f>
        <v>35.335517693315857</v>
      </c>
      <c r="H56" s="218">
        <f>F56+G56</f>
        <v>70</v>
      </c>
    </row>
    <row r="57" spans="2:8" ht="18" x14ac:dyDescent="0.25">
      <c r="B57" s="25" t="s">
        <v>32</v>
      </c>
      <c r="C57" s="223">
        <f t="array" ref="C57:E57">MMULT(C32:E32,C47:E49)</f>
        <v>4.9587448395235372</v>
      </c>
      <c r="D57" s="223">
        <v>10.863011385902412</v>
      </c>
      <c r="E57" s="223">
        <v>1.2512013979903887</v>
      </c>
      <c r="F57" s="68">
        <f>SUM(C57:E57)</f>
        <v>17.07295762341634</v>
      </c>
      <c r="G57" s="68">
        <f>G26</f>
        <v>22.92704237658366</v>
      </c>
      <c r="H57" s="69">
        <f>F57+G57</f>
        <v>40</v>
      </c>
    </row>
    <row r="58" spans="2:8" ht="18" x14ac:dyDescent="0.25">
      <c r="B58" s="86" t="s">
        <v>13</v>
      </c>
      <c r="C58" s="68">
        <f>SUM(C54:C57)</f>
        <v>136.92845528455285</v>
      </c>
      <c r="D58" s="68">
        <f>SUM(D54:D57)</f>
        <v>228.07154471544715</v>
      </c>
      <c r="E58" s="68">
        <f>SUM(E54:E57)</f>
        <v>28</v>
      </c>
      <c r="F58" s="68">
        <f>SUM(F54:F57)</f>
        <v>393.00000000000006</v>
      </c>
      <c r="G58" s="68"/>
      <c r="H58" s="69"/>
    </row>
    <row r="59" spans="2:8" ht="18" x14ac:dyDescent="0.25">
      <c r="B59" s="71" t="s">
        <v>33</v>
      </c>
      <c r="C59" s="70">
        <f t="array" ref="C59:E59">MMULT(C34:E34,C47:E49)</f>
        <v>73.10243902439025</v>
      </c>
      <c r="D59" s="70">
        <v>126.89756097560975</v>
      </c>
      <c r="E59" s="70">
        <v>29</v>
      </c>
      <c r="F59" s="68">
        <f t="shared" ref="F59:F64" si="5">SUM(C59:E59)</f>
        <v>229</v>
      </c>
      <c r="G59" s="68"/>
      <c r="H59" s="69"/>
    </row>
    <row r="60" spans="2:8" ht="18" x14ac:dyDescent="0.25">
      <c r="B60" s="71" t="s">
        <v>43</v>
      </c>
      <c r="C60" s="70">
        <f t="array" ref="C60:E60">MMULT(C35:E35,C47:E49)</f>
        <v>3.6861788617886182</v>
      </c>
      <c r="D60" s="70">
        <v>9.3138211382113827</v>
      </c>
      <c r="E60" s="70">
        <v>1</v>
      </c>
      <c r="F60" s="68">
        <f t="shared" si="5"/>
        <v>14</v>
      </c>
      <c r="G60" s="68"/>
      <c r="H60" s="69"/>
    </row>
    <row r="61" spans="2:8" ht="18" x14ac:dyDescent="0.25">
      <c r="B61" s="71" t="s">
        <v>44</v>
      </c>
      <c r="C61" s="70">
        <f t="array" ref="C61:E61">MMULT(C36:E36,C47:E49)</f>
        <v>-0.89105691056910574</v>
      </c>
      <c r="D61" s="70">
        <v>-1.1089430894308943</v>
      </c>
      <c r="E61" s="70">
        <v>0</v>
      </c>
      <c r="F61" s="68">
        <f t="shared" si="5"/>
        <v>-2</v>
      </c>
      <c r="G61" s="68"/>
      <c r="H61" s="69"/>
    </row>
    <row r="62" spans="2:8" ht="18" x14ac:dyDescent="0.25">
      <c r="B62" s="71" t="s">
        <v>34</v>
      </c>
      <c r="C62" s="70">
        <f t="array" ref="C62:E62">MMULT(C37:E37,C47:E49)</f>
        <v>57.173983739837404</v>
      </c>
      <c r="D62" s="70">
        <v>76.826016260162604</v>
      </c>
      <c r="E62" s="70">
        <v>12</v>
      </c>
      <c r="F62" s="68">
        <f t="shared" si="5"/>
        <v>146</v>
      </c>
      <c r="G62" s="68"/>
      <c r="H62" s="69"/>
    </row>
    <row r="63" spans="2:8" ht="18" x14ac:dyDescent="0.25">
      <c r="B63" s="71" t="s">
        <v>23</v>
      </c>
      <c r="C63" s="68">
        <f>SUM(C59:C62)</f>
        <v>133.07154471544717</v>
      </c>
      <c r="D63" s="68">
        <f>SUM(D59:D62)</f>
        <v>211.92845528455285</v>
      </c>
      <c r="E63" s="68">
        <f>SUM(E59:E62)</f>
        <v>42</v>
      </c>
      <c r="F63" s="68">
        <f t="shared" si="5"/>
        <v>387</v>
      </c>
      <c r="G63" s="123" t="s">
        <v>45</v>
      </c>
      <c r="H63" s="124">
        <f>F63+H57</f>
        <v>427</v>
      </c>
    </row>
    <row r="64" spans="2:8" ht="18" x14ac:dyDescent="0.25">
      <c r="B64" s="71" t="s">
        <v>35</v>
      </c>
      <c r="C64" s="68">
        <f>C58+C63</f>
        <v>270</v>
      </c>
      <c r="D64" s="68">
        <f>D58+D63</f>
        <v>440</v>
      </c>
      <c r="E64" s="68">
        <f>E58+E63</f>
        <v>70</v>
      </c>
      <c r="F64" s="68">
        <f t="shared" si="5"/>
        <v>780</v>
      </c>
      <c r="G64" s="68"/>
      <c r="H64" s="69"/>
    </row>
    <row r="65" spans="2:8" ht="18" x14ac:dyDescent="0.25">
      <c r="B65" s="71" t="s">
        <v>27</v>
      </c>
      <c r="C65" s="68">
        <v>20</v>
      </c>
      <c r="D65" s="68">
        <v>40</v>
      </c>
      <c r="E65" s="68">
        <v>0</v>
      </c>
      <c r="F65" s="68"/>
      <c r="G65" s="68"/>
      <c r="H65" s="69"/>
    </row>
    <row r="66" spans="2:8" ht="18.75" thickBot="1" x14ac:dyDescent="0.3">
      <c r="B66" s="72" t="s">
        <v>36</v>
      </c>
      <c r="C66" s="73">
        <f>C64+C65</f>
        <v>290</v>
      </c>
      <c r="D66" s="73">
        <f>D64+D65</f>
        <v>480</v>
      </c>
      <c r="E66" s="73">
        <f>E64+E65</f>
        <v>70</v>
      </c>
      <c r="F66" s="74"/>
      <c r="G66" s="74"/>
      <c r="H66" s="75"/>
    </row>
    <row r="67" spans="2:8" ht="13.5" thickTop="1" x14ac:dyDescent="0.2"/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67"/>
  <sheetViews>
    <sheetView topLeftCell="A37" workbookViewId="0">
      <selection activeCell="J53" sqref="J53"/>
    </sheetView>
  </sheetViews>
  <sheetFormatPr baseColWidth="10" defaultRowHeight="12.75" x14ac:dyDescent="0.2"/>
  <cols>
    <col min="2" max="2" width="44.28515625" style="17" customWidth="1"/>
    <col min="3" max="8" width="15.7109375" style="17" customWidth="1"/>
    <col min="9" max="9" width="29.140625" customWidth="1"/>
    <col min="12" max="12" width="14.42578125" customWidth="1"/>
  </cols>
  <sheetData>
    <row r="1" spans="2:8" ht="5.25" customHeight="1" thickBot="1" x14ac:dyDescent="0.25"/>
    <row r="2" spans="2:8" ht="15" customHeight="1" thickTop="1" x14ac:dyDescent="0.25">
      <c r="B2" s="240" t="s">
        <v>111</v>
      </c>
      <c r="C2" s="20" t="s">
        <v>3</v>
      </c>
      <c r="D2" s="19" t="s">
        <v>4</v>
      </c>
      <c r="E2" s="19" t="s">
        <v>19</v>
      </c>
      <c r="F2" s="19" t="s">
        <v>13</v>
      </c>
      <c r="G2" s="20" t="s">
        <v>14</v>
      </c>
      <c r="H2" s="21" t="s">
        <v>10</v>
      </c>
    </row>
    <row r="3" spans="2:8" ht="15" customHeight="1" x14ac:dyDescent="0.25">
      <c r="B3" s="239"/>
      <c r="C3" s="23"/>
      <c r="D3" s="23"/>
      <c r="E3" s="23"/>
      <c r="F3" s="23"/>
      <c r="G3" s="23"/>
      <c r="H3" s="24"/>
    </row>
    <row r="4" spans="2:8" ht="15" customHeight="1" x14ac:dyDescent="0.25">
      <c r="B4" s="49" t="s">
        <v>3</v>
      </c>
      <c r="C4" s="221">
        <f>énoncé!L5</f>
        <v>119</v>
      </c>
      <c r="D4" s="221">
        <f>énoncé!M5</f>
        <v>43</v>
      </c>
      <c r="E4" s="221">
        <f>énoncé!N5</f>
        <v>3</v>
      </c>
      <c r="F4" s="221">
        <f>énoncé!O5</f>
        <v>165</v>
      </c>
      <c r="G4" s="26">
        <f>énoncé!P5</f>
        <v>150</v>
      </c>
      <c r="H4" s="27">
        <f>énoncé!Q5</f>
        <v>315</v>
      </c>
    </row>
    <row r="5" spans="2:8" ht="15" customHeight="1" x14ac:dyDescent="0.25">
      <c r="B5" s="49" t="s">
        <v>4</v>
      </c>
      <c r="C5" s="221">
        <f>énoncé!L6</f>
        <v>30</v>
      </c>
      <c r="D5" s="221">
        <f>énoncé!M6</f>
        <v>164</v>
      </c>
      <c r="E5" s="221">
        <f>énoncé!N6</f>
        <v>21</v>
      </c>
      <c r="F5" s="221">
        <f>énoncé!O6</f>
        <v>215</v>
      </c>
      <c r="G5" s="26">
        <f>énoncé!P6</f>
        <v>330</v>
      </c>
      <c r="H5" s="27">
        <f>énoncé!Q6</f>
        <v>545</v>
      </c>
    </row>
    <row r="6" spans="2:8" ht="15" customHeight="1" x14ac:dyDescent="0.25">
      <c r="B6" s="233" t="s">
        <v>106</v>
      </c>
      <c r="C6" s="234">
        <f>énoncé!L7</f>
        <v>3</v>
      </c>
      <c r="D6" s="234">
        <f>énoncé!M7</f>
        <v>6</v>
      </c>
      <c r="E6" s="234">
        <f>énoncé!N7</f>
        <v>4</v>
      </c>
      <c r="F6" s="234">
        <f>énoncé!O7</f>
        <v>13</v>
      </c>
      <c r="G6" s="235">
        <f>énoncé!P7</f>
        <v>7</v>
      </c>
      <c r="H6" s="236">
        <f>énoncé!Q7</f>
        <v>20</v>
      </c>
    </row>
    <row r="7" spans="2:8" ht="15" customHeight="1" x14ac:dyDescent="0.25">
      <c r="B7" s="49" t="s">
        <v>13</v>
      </c>
      <c r="C7" s="221">
        <f>énoncé!L8</f>
        <v>152</v>
      </c>
      <c r="D7" s="221">
        <f>énoncé!M8</f>
        <v>213</v>
      </c>
      <c r="E7" s="221">
        <f>énoncé!N8</f>
        <v>28</v>
      </c>
      <c r="F7" s="221">
        <f>énoncé!O8</f>
        <v>393</v>
      </c>
      <c r="G7" s="26">
        <f>énoncé!P8</f>
        <v>487</v>
      </c>
      <c r="H7" s="27">
        <f>énoncé!Q8</f>
        <v>880</v>
      </c>
    </row>
    <row r="8" spans="2:8" ht="15" customHeight="1" x14ac:dyDescent="0.25">
      <c r="B8" s="49" t="s">
        <v>40</v>
      </c>
      <c r="C8" s="50">
        <f>énoncé!L10</f>
        <v>81</v>
      </c>
      <c r="D8" s="50">
        <f>énoncé!M10</f>
        <v>119</v>
      </c>
      <c r="E8" s="50">
        <f>énoncé!N10</f>
        <v>29</v>
      </c>
      <c r="F8" s="50">
        <f>énoncé!O10</f>
        <v>229</v>
      </c>
      <c r="G8" s="26"/>
      <c r="H8" s="27"/>
    </row>
    <row r="9" spans="2:8" ht="15" customHeight="1" x14ac:dyDescent="0.25">
      <c r="B9" s="49" t="s">
        <v>21</v>
      </c>
      <c r="C9" s="50">
        <f>énoncé!L11</f>
        <v>4</v>
      </c>
      <c r="D9" s="50">
        <f>énoncé!M11</f>
        <v>9</v>
      </c>
      <c r="E9" s="50">
        <f>énoncé!N11</f>
        <v>1</v>
      </c>
      <c r="F9" s="50">
        <f>énoncé!O11</f>
        <v>14</v>
      </c>
      <c r="G9" s="26"/>
      <c r="H9" s="27"/>
    </row>
    <row r="10" spans="2:8" ht="15" customHeight="1" x14ac:dyDescent="0.25">
      <c r="B10" s="49" t="s">
        <v>22</v>
      </c>
      <c r="C10" s="50">
        <f>énoncé!L12</f>
        <v>-1</v>
      </c>
      <c r="D10" s="50">
        <f>énoncé!M12</f>
        <v>-1</v>
      </c>
      <c r="E10" s="50">
        <f>énoncé!N12</f>
        <v>0</v>
      </c>
      <c r="F10" s="50">
        <f>énoncé!O12</f>
        <v>-2</v>
      </c>
      <c r="G10" s="26"/>
      <c r="H10" s="27"/>
    </row>
    <row r="11" spans="2:8" ht="15" customHeight="1" x14ac:dyDescent="0.25">
      <c r="B11" s="49" t="s">
        <v>41</v>
      </c>
      <c r="C11" s="50">
        <f>énoncé!L13</f>
        <v>64</v>
      </c>
      <c r="D11" s="50">
        <f>énoncé!M13</f>
        <v>70</v>
      </c>
      <c r="E11" s="50">
        <f>énoncé!N13</f>
        <v>12</v>
      </c>
      <c r="F11" s="50">
        <f>énoncé!O13</f>
        <v>146</v>
      </c>
      <c r="G11" s="26"/>
      <c r="H11" s="27"/>
    </row>
    <row r="12" spans="2:8" ht="15" customHeight="1" x14ac:dyDescent="0.25">
      <c r="B12" s="49" t="s">
        <v>23</v>
      </c>
      <c r="C12" s="50">
        <f>énoncé!L9</f>
        <v>148</v>
      </c>
      <c r="D12" s="50">
        <f>énoncé!M9</f>
        <v>197</v>
      </c>
      <c r="E12" s="50">
        <f>énoncé!N9</f>
        <v>42</v>
      </c>
      <c r="F12" s="50">
        <f>énoncé!O9</f>
        <v>387</v>
      </c>
      <c r="G12" s="26"/>
      <c r="H12" s="27"/>
    </row>
    <row r="13" spans="2:8" ht="15" customHeight="1" thickBot="1" x14ac:dyDescent="0.3">
      <c r="B13" s="87" t="s">
        <v>6</v>
      </c>
      <c r="C13" s="52">
        <f>énoncé!L14</f>
        <v>300</v>
      </c>
      <c r="D13" s="52">
        <f>énoncé!M14</f>
        <v>410</v>
      </c>
      <c r="E13" s="52">
        <f>énoncé!N14</f>
        <v>70</v>
      </c>
      <c r="F13" s="52">
        <f>énoncé!O14</f>
        <v>780</v>
      </c>
      <c r="G13" s="29"/>
      <c r="H13" s="30"/>
    </row>
    <row r="14" spans="2:8" ht="3" customHeight="1" thickTop="1" thickBot="1" x14ac:dyDescent="0.3">
      <c r="B14" s="23"/>
      <c r="C14" s="26"/>
      <c r="D14" s="26"/>
      <c r="E14" s="26"/>
      <c r="F14" s="26"/>
      <c r="G14" s="26"/>
      <c r="H14" s="27"/>
    </row>
    <row r="15" spans="2:8" ht="15" customHeight="1" thickTop="1" thickBot="1" x14ac:dyDescent="0.3">
      <c r="B15" s="31"/>
      <c r="C15" s="19" t="s">
        <v>3</v>
      </c>
      <c r="D15" s="19" t="s">
        <v>4</v>
      </c>
      <c r="E15" s="19" t="s">
        <v>19</v>
      </c>
      <c r="F15" s="19" t="s">
        <v>13</v>
      </c>
      <c r="G15" s="20" t="s">
        <v>14</v>
      </c>
      <c r="H15" s="21" t="s">
        <v>10</v>
      </c>
    </row>
    <row r="16" spans="2:8" ht="15" customHeight="1" thickTop="1" x14ac:dyDescent="0.25">
      <c r="B16" s="18" t="s">
        <v>107</v>
      </c>
      <c r="C16" s="32"/>
      <c r="D16" s="32"/>
      <c r="E16" s="32"/>
      <c r="F16" s="32"/>
      <c r="G16" s="32"/>
      <c r="H16" s="33"/>
    </row>
    <row r="17" spans="2:8" ht="15" customHeight="1" x14ac:dyDescent="0.25">
      <c r="B17" s="34" t="s">
        <v>3</v>
      </c>
      <c r="C17" s="221">
        <f>-C4*énoncé!$H5/énoncé!$Q5</f>
        <v>-5.666666666666667</v>
      </c>
      <c r="D17" s="221">
        <f>-D4*énoncé!$H5/énoncé!$Q5</f>
        <v>-2.0476190476190474</v>
      </c>
      <c r="E17" s="221">
        <f>-E4*énoncé!$H5/énoncé!$Q5</f>
        <v>-0.14285714285714285</v>
      </c>
      <c r="F17" s="221">
        <f>-F4*énoncé!$H5/énoncé!$Q5</f>
        <v>-7.8571428571428568</v>
      </c>
      <c r="G17" s="35">
        <f>-G4*énoncé!$H5/énoncé!$Q5</f>
        <v>-7.1428571428571432</v>
      </c>
      <c r="H17" s="36">
        <f>F17+G17</f>
        <v>-15</v>
      </c>
    </row>
    <row r="18" spans="2:8" ht="15" customHeight="1" x14ac:dyDescent="0.25">
      <c r="B18" s="34" t="s">
        <v>4</v>
      </c>
      <c r="C18" s="221">
        <f>-C5*énoncé!$H6/énoncé!$Q6</f>
        <v>-1.926605504587156</v>
      </c>
      <c r="D18" s="221">
        <f>-D5*énoncé!$H6/énoncé!$Q6</f>
        <v>-10.532110091743119</v>
      </c>
      <c r="E18" s="221">
        <f>-E5*énoncé!$H6/énoncé!$Q6</f>
        <v>-1.3486238532110091</v>
      </c>
      <c r="F18" s="221">
        <f>-F5*énoncé!$H6/énoncé!$Q6</f>
        <v>-13.807339449541285</v>
      </c>
      <c r="G18" s="35">
        <f>-G5*énoncé!$H6/énoncé!$Q6</f>
        <v>-21.192660550458715</v>
      </c>
      <c r="H18" s="36">
        <f>F18+G18</f>
        <v>-35</v>
      </c>
    </row>
    <row r="19" spans="2:8" ht="15" customHeight="1" x14ac:dyDescent="0.25">
      <c r="B19" s="34" t="s">
        <v>106</v>
      </c>
      <c r="C19" s="221">
        <f t="shared" ref="C19:H19" si="0">-SUM(C17:C18)</f>
        <v>7.5932721712538225</v>
      </c>
      <c r="D19" s="221">
        <f t="shared" si="0"/>
        <v>12.579729139362167</v>
      </c>
      <c r="E19" s="221">
        <f t="shared" si="0"/>
        <v>1.4914809960681519</v>
      </c>
      <c r="F19" s="221">
        <f t="shared" si="0"/>
        <v>21.664482306684143</v>
      </c>
      <c r="G19" s="35">
        <f t="shared" si="0"/>
        <v>28.335517693315857</v>
      </c>
      <c r="H19" s="36">
        <f t="shared" si="0"/>
        <v>50</v>
      </c>
    </row>
    <row r="20" spans="2:8" ht="15" customHeight="1" thickBot="1" x14ac:dyDescent="0.3">
      <c r="B20" s="28" t="s">
        <v>13</v>
      </c>
      <c r="C20" s="229">
        <f t="shared" ref="C20:H20" si="1">SUM(C17:C19)</f>
        <v>0</v>
      </c>
      <c r="D20" s="229">
        <f t="shared" si="1"/>
        <v>0</v>
      </c>
      <c r="E20" s="229">
        <f t="shared" si="1"/>
        <v>0</v>
      </c>
      <c r="F20" s="229">
        <f t="shared" si="1"/>
        <v>0</v>
      </c>
      <c r="G20" s="37">
        <f t="shared" si="1"/>
        <v>0</v>
      </c>
      <c r="H20" s="38">
        <f t="shared" si="1"/>
        <v>0</v>
      </c>
    </row>
    <row r="21" spans="2:8" ht="15" customHeight="1" thickTop="1" thickBot="1" x14ac:dyDescent="0.3">
      <c r="B21" s="39"/>
      <c r="C21" s="225" t="s">
        <v>109</v>
      </c>
      <c r="D21" s="225"/>
      <c r="E21" s="40"/>
      <c r="F21" s="40"/>
      <c r="G21" s="40"/>
      <c r="H21" s="41"/>
    </row>
    <row r="22" spans="2:8" ht="15" customHeight="1" thickTop="1" thickBot="1" x14ac:dyDescent="0.3">
      <c r="B22" s="42" t="s">
        <v>24</v>
      </c>
      <c r="C22" s="19" t="s">
        <v>3</v>
      </c>
      <c r="D22" s="19" t="s">
        <v>4</v>
      </c>
      <c r="E22" s="19" t="s">
        <v>19</v>
      </c>
      <c r="F22" s="19" t="s">
        <v>13</v>
      </c>
      <c r="G22" s="20" t="s">
        <v>14</v>
      </c>
      <c r="H22" s="21" t="s">
        <v>10</v>
      </c>
    </row>
    <row r="23" spans="2:8" ht="15" customHeight="1" thickTop="1" x14ac:dyDescent="0.25">
      <c r="B23" s="43" t="s">
        <v>3</v>
      </c>
      <c r="C23" s="230">
        <f>-énoncé!L5*énoncé!$I5/énoncé!$Q5</f>
        <v>-3.7777777777777777</v>
      </c>
      <c r="D23" s="230">
        <f>-énoncé!M5*énoncé!$I5/énoncé!$Q5</f>
        <v>-1.3650793650793651</v>
      </c>
      <c r="E23" s="230">
        <f>-énoncé!N5*énoncé!$I5/énoncé!$Q5</f>
        <v>-9.5238095238095233E-2</v>
      </c>
      <c r="F23" s="230">
        <f>-énoncé!O5*énoncé!$I5/énoncé!$Q5</f>
        <v>-5.2380952380952381</v>
      </c>
      <c r="G23" s="44">
        <f>-énoncé!P5*énoncé!$I5/énoncé!$Q5</f>
        <v>-4.7619047619047619</v>
      </c>
      <c r="H23" s="45">
        <f>F23+G23</f>
        <v>-10</v>
      </c>
    </row>
    <row r="24" spans="2:8" ht="15" customHeight="1" x14ac:dyDescent="0.25">
      <c r="B24" s="34" t="s">
        <v>4</v>
      </c>
      <c r="C24" s="221">
        <f>-énoncé!L6*énoncé!$I6/énoncé!$Q6</f>
        <v>-1.6513761467889909</v>
      </c>
      <c r="D24" s="221">
        <f>-énoncé!M6*énoncé!$I6/énoncé!$Q6</f>
        <v>-9.0275229357798157</v>
      </c>
      <c r="E24" s="221">
        <f>-énoncé!N6*énoncé!$I6/énoncé!$Q6</f>
        <v>-1.1559633027522935</v>
      </c>
      <c r="F24" s="221">
        <f>-énoncé!O6*énoncé!$I6/énoncé!$Q6</f>
        <v>-11.834862385321101</v>
      </c>
      <c r="G24" s="35">
        <f>-énoncé!P6*énoncé!$I6/énoncé!$Q6</f>
        <v>-18.165137614678898</v>
      </c>
      <c r="H24" s="36">
        <f>F24+G24</f>
        <v>-30</v>
      </c>
    </row>
    <row r="25" spans="2:8" ht="15" customHeight="1" x14ac:dyDescent="0.25">
      <c r="B25" s="34" t="s">
        <v>106</v>
      </c>
      <c r="C25" s="221">
        <f>énoncé!L7*énoncé!$I7/énoncé!$Q7</f>
        <v>0</v>
      </c>
      <c r="D25" s="221">
        <f>énoncé!M7*énoncé!$I7/énoncé!$Q7</f>
        <v>0</v>
      </c>
      <c r="E25" s="221">
        <f>énoncé!N7*énoncé!$I7/énoncé!$Q7</f>
        <v>0</v>
      </c>
      <c r="F25" s="221">
        <f>SUM(C25:E25)</f>
        <v>0</v>
      </c>
      <c r="G25" s="35">
        <f>énoncé!P7*énoncé!$I7/énoncé!$Q7</f>
        <v>0</v>
      </c>
      <c r="H25" s="36">
        <f>F25+G25</f>
        <v>0</v>
      </c>
    </row>
    <row r="26" spans="2:8" ht="15" customHeight="1" thickBot="1" x14ac:dyDescent="0.3">
      <c r="B26" s="28" t="s">
        <v>13</v>
      </c>
      <c r="C26" s="231">
        <f t="shared" ref="C26:H26" si="2">-SUM(C23:C25)</f>
        <v>5.4291539245667684</v>
      </c>
      <c r="D26" s="229">
        <f t="shared" si="2"/>
        <v>10.392602300859181</v>
      </c>
      <c r="E26" s="229">
        <f t="shared" si="2"/>
        <v>1.2512013979903887</v>
      </c>
      <c r="F26" s="229">
        <f t="shared" si="2"/>
        <v>17.07295762341634</v>
      </c>
      <c r="G26" s="37">
        <f t="shared" si="2"/>
        <v>22.92704237658366</v>
      </c>
      <c r="H26" s="38">
        <f t="shared" si="2"/>
        <v>40</v>
      </c>
    </row>
    <row r="27" spans="2:8" ht="3.75" customHeight="1" thickTop="1" thickBot="1" x14ac:dyDescent="0.25">
      <c r="B27" s="47"/>
      <c r="C27" s="47"/>
      <c r="D27" s="47"/>
      <c r="E27" s="47"/>
      <c r="F27" s="47"/>
      <c r="G27" s="47"/>
      <c r="H27" s="47"/>
    </row>
    <row r="28" spans="2:8" ht="15" customHeight="1" thickTop="1" x14ac:dyDescent="0.25">
      <c r="B28" s="48" t="s">
        <v>38</v>
      </c>
      <c r="C28" s="19" t="s">
        <v>3</v>
      </c>
      <c r="D28" s="19" t="s">
        <v>4</v>
      </c>
      <c r="E28" s="19" t="s">
        <v>19</v>
      </c>
      <c r="F28" s="19" t="s">
        <v>13</v>
      </c>
      <c r="G28" s="20" t="s">
        <v>14</v>
      </c>
      <c r="H28" s="21" t="s">
        <v>10</v>
      </c>
    </row>
    <row r="29" spans="2:8" ht="15" customHeight="1" x14ac:dyDescent="0.25">
      <c r="B29" s="49" t="s">
        <v>3</v>
      </c>
      <c r="C29" s="232">
        <f t="shared" ref="C29:E30" si="3">C4+C17+C23</f>
        <v>109.55555555555556</v>
      </c>
      <c r="D29" s="232">
        <f t="shared" si="3"/>
        <v>39.587301587301582</v>
      </c>
      <c r="E29" s="232">
        <f t="shared" si="3"/>
        <v>2.7619047619047619</v>
      </c>
      <c r="F29" s="221">
        <f>SUM(C29:E29)</f>
        <v>151.9047619047619</v>
      </c>
      <c r="G29" s="50">
        <f>G4+G17+G23</f>
        <v>138.0952380952381</v>
      </c>
      <c r="H29" s="51">
        <f>F29+G29</f>
        <v>290</v>
      </c>
    </row>
    <row r="30" spans="2:8" ht="15" customHeight="1" x14ac:dyDescent="0.25">
      <c r="B30" s="49" t="s">
        <v>4</v>
      </c>
      <c r="C30" s="232">
        <f t="shared" si="3"/>
        <v>26.422018348623855</v>
      </c>
      <c r="D30" s="232">
        <f t="shared" si="3"/>
        <v>144.44036697247708</v>
      </c>
      <c r="E30" s="232">
        <f t="shared" si="3"/>
        <v>18.495412844036696</v>
      </c>
      <c r="F30" s="221">
        <f>SUM(C30:E30)</f>
        <v>189.35779816513764</v>
      </c>
      <c r="G30" s="50">
        <f>G5+G18+G24</f>
        <v>290.64220183486242</v>
      </c>
      <c r="H30" s="51">
        <f>F30+G30</f>
        <v>480.00000000000006</v>
      </c>
    </row>
    <row r="31" spans="2:8" ht="15" customHeight="1" x14ac:dyDescent="0.25">
      <c r="B31" s="219" t="s">
        <v>106</v>
      </c>
      <c r="C31" s="232">
        <f>C6+C19</f>
        <v>10.593272171253822</v>
      </c>
      <c r="D31" s="232">
        <f>D6+D19</f>
        <v>18.579729139362165</v>
      </c>
      <c r="E31" s="232">
        <f>E6+E19</f>
        <v>5.4914809960681517</v>
      </c>
      <c r="F31" s="221">
        <f>SUM(C31:E31)</f>
        <v>34.664482306684135</v>
      </c>
      <c r="G31" s="50">
        <f>G6+G19+G25</f>
        <v>35.335517693315857</v>
      </c>
      <c r="H31" s="51">
        <f>F31+G31</f>
        <v>70</v>
      </c>
    </row>
    <row r="32" spans="2:8" ht="15" customHeight="1" x14ac:dyDescent="0.25">
      <c r="B32" s="22" t="s">
        <v>39</v>
      </c>
      <c r="C32" s="221">
        <f>C26</f>
        <v>5.4291539245667684</v>
      </c>
      <c r="D32" s="221">
        <f>D26</f>
        <v>10.392602300859181</v>
      </c>
      <c r="E32" s="221">
        <f>E26</f>
        <v>1.2512013979903887</v>
      </c>
      <c r="F32" s="221">
        <f t="shared" ref="F32:F33" si="4">SUM(C32:E32)</f>
        <v>17.07295762341634</v>
      </c>
      <c r="G32" s="50"/>
      <c r="H32" s="51"/>
    </row>
    <row r="33" spans="2:8" ht="15" customHeight="1" x14ac:dyDescent="0.25">
      <c r="B33" s="49" t="s">
        <v>13</v>
      </c>
      <c r="C33" s="221">
        <f>SUM(C29:C32)</f>
        <v>152.00000000000003</v>
      </c>
      <c r="D33" s="221">
        <f>SUM(D29:D32)</f>
        <v>213</v>
      </c>
      <c r="E33" s="221">
        <f>SUM(E29:E32)</f>
        <v>28</v>
      </c>
      <c r="F33" s="221">
        <f t="shared" si="4"/>
        <v>393</v>
      </c>
      <c r="G33" s="50"/>
      <c r="H33" s="51"/>
    </row>
    <row r="34" spans="2:8" ht="15" customHeight="1" x14ac:dyDescent="0.25">
      <c r="B34" s="49" t="s">
        <v>40</v>
      </c>
      <c r="C34" s="50">
        <f t="shared" ref="C34:E37" si="5">C8</f>
        <v>81</v>
      </c>
      <c r="D34" s="50">
        <f t="shared" si="5"/>
        <v>119</v>
      </c>
      <c r="E34" s="50">
        <f t="shared" si="5"/>
        <v>29</v>
      </c>
      <c r="F34" s="50">
        <f>SUM(C34:E34)</f>
        <v>229</v>
      </c>
      <c r="G34" s="50"/>
      <c r="H34" s="51"/>
    </row>
    <row r="35" spans="2:8" ht="15" customHeight="1" x14ac:dyDescent="0.25">
      <c r="B35" s="49" t="s">
        <v>21</v>
      </c>
      <c r="C35" s="50">
        <f t="shared" si="5"/>
        <v>4</v>
      </c>
      <c r="D35" s="50">
        <f t="shared" si="5"/>
        <v>9</v>
      </c>
      <c r="E35" s="50">
        <f t="shared" si="5"/>
        <v>1</v>
      </c>
      <c r="F35" s="50">
        <f>SUM(C35:E35)</f>
        <v>14</v>
      </c>
      <c r="G35" s="50" t="s">
        <v>25</v>
      </c>
      <c r="H35" s="51"/>
    </row>
    <row r="36" spans="2:8" ht="15" customHeight="1" x14ac:dyDescent="0.25">
      <c r="B36" s="49" t="s">
        <v>22</v>
      </c>
      <c r="C36" s="50">
        <f t="shared" si="5"/>
        <v>-1</v>
      </c>
      <c r="D36" s="50">
        <f t="shared" si="5"/>
        <v>-1</v>
      </c>
      <c r="E36" s="50">
        <f t="shared" si="5"/>
        <v>0</v>
      </c>
      <c r="F36" s="50">
        <f>SUM(C36:E36)</f>
        <v>-2</v>
      </c>
      <c r="G36" s="50"/>
      <c r="H36" s="51"/>
    </row>
    <row r="37" spans="2:8" ht="15" customHeight="1" x14ac:dyDescent="0.25">
      <c r="B37" s="49" t="s">
        <v>41</v>
      </c>
      <c r="C37" s="50">
        <f t="shared" si="5"/>
        <v>64</v>
      </c>
      <c r="D37" s="50">
        <f t="shared" si="5"/>
        <v>70</v>
      </c>
      <c r="E37" s="50">
        <f t="shared" si="5"/>
        <v>12</v>
      </c>
      <c r="F37" s="50">
        <f>SUM(C37:E37)</f>
        <v>146</v>
      </c>
      <c r="G37" s="50"/>
      <c r="H37" s="51"/>
    </row>
    <row r="38" spans="2:8" ht="15" customHeight="1" x14ac:dyDescent="0.25">
      <c r="B38" s="49" t="s">
        <v>23</v>
      </c>
      <c r="C38" s="50">
        <f>SUM(C34:C37)</f>
        <v>148</v>
      </c>
      <c r="D38" s="50">
        <f>SUM(D34:D37)</f>
        <v>197</v>
      </c>
      <c r="E38" s="50">
        <f>SUM(E34:E37)</f>
        <v>42</v>
      </c>
      <c r="F38" s="50"/>
      <c r="G38" s="50"/>
      <c r="H38" s="51"/>
    </row>
    <row r="39" spans="2:8" ht="15" customHeight="1" thickBot="1" x14ac:dyDescent="0.3">
      <c r="B39" s="87" t="s">
        <v>6</v>
      </c>
      <c r="C39" s="52">
        <f>C33+C38</f>
        <v>300</v>
      </c>
      <c r="D39" s="52">
        <f>D33+D38</f>
        <v>410</v>
      </c>
      <c r="E39" s="52">
        <f>E33+E38</f>
        <v>70</v>
      </c>
      <c r="F39" s="52"/>
      <c r="G39" s="52"/>
      <c r="H39" s="53"/>
    </row>
    <row r="40" spans="2:8" ht="15" customHeight="1" thickTop="1" thickBot="1" x14ac:dyDescent="0.3">
      <c r="B40" s="227"/>
      <c r="C40" s="228" t="s">
        <v>105</v>
      </c>
      <c r="D40" s="226"/>
      <c r="E40" s="54"/>
      <c r="F40" s="54"/>
      <c r="G40" s="54"/>
      <c r="H40" s="54"/>
    </row>
    <row r="41" spans="2:8" ht="19.5" thickTop="1" thickBot="1" x14ac:dyDescent="0.3">
      <c r="B41" s="55" t="s">
        <v>42</v>
      </c>
      <c r="C41" s="56" t="s">
        <v>3</v>
      </c>
      <c r="D41" s="57" t="s">
        <v>4</v>
      </c>
      <c r="E41" s="58" t="s">
        <v>20</v>
      </c>
      <c r="F41"/>
      <c r="G41"/>
      <c r="H41"/>
    </row>
    <row r="42" spans="2:8" ht="18.75" thickTop="1" x14ac:dyDescent="0.25">
      <c r="B42" s="59" t="s">
        <v>3</v>
      </c>
      <c r="C42" s="76">
        <f>énoncé!C5/énoncé!$F5</f>
        <v>0.96296296296296291</v>
      </c>
      <c r="D42" s="77">
        <f>énoncé!D5/énoncé!$F5</f>
        <v>3.7037037037037035E-2</v>
      </c>
      <c r="E42" s="78">
        <f>énoncé!E5/énoncé!$F5</f>
        <v>0</v>
      </c>
      <c r="F42"/>
      <c r="G42" s="85" t="s">
        <v>30</v>
      </c>
      <c r="H42"/>
    </row>
    <row r="43" spans="2:8" ht="18" x14ac:dyDescent="0.25">
      <c r="B43" s="25" t="s">
        <v>4</v>
      </c>
      <c r="C43" s="79">
        <f>énoncé!C6/énoncé!$F6</f>
        <v>9.0909090909090912E-2</v>
      </c>
      <c r="D43" s="80">
        <f>énoncé!D6/énoncé!$F6</f>
        <v>0.90909090909090906</v>
      </c>
      <c r="E43" s="81">
        <f>énoncé!E6/énoncé!$F6</f>
        <v>0</v>
      </c>
      <c r="F43" s="60" t="s">
        <v>46</v>
      </c>
      <c r="G43"/>
      <c r="H43"/>
    </row>
    <row r="44" spans="2:8" ht="18.75" thickBot="1" x14ac:dyDescent="0.3">
      <c r="B44" s="34" t="s">
        <v>106</v>
      </c>
      <c r="C44" s="82">
        <f>énoncé!C7/énoncé!$F7</f>
        <v>0</v>
      </c>
      <c r="D44" s="83">
        <f>énoncé!D7/énoncé!$F7</f>
        <v>0</v>
      </c>
      <c r="E44" s="84">
        <f>énoncé!E7/énoncé!$F7</f>
        <v>1</v>
      </c>
      <c r="F44"/>
      <c r="G44"/>
      <c r="H44"/>
    </row>
    <row r="45" spans="2:8" ht="14.25" thickTop="1" thickBot="1" x14ac:dyDescent="0.25">
      <c r="B45"/>
      <c r="C45"/>
      <c r="D45"/>
      <c r="E45"/>
      <c r="F45"/>
      <c r="G45"/>
      <c r="H45"/>
    </row>
    <row r="46" spans="2:8" ht="19.5" thickTop="1" thickBot="1" x14ac:dyDescent="0.3">
      <c r="B46" s="55" t="s">
        <v>29</v>
      </c>
      <c r="C46" s="56" t="s">
        <v>3</v>
      </c>
      <c r="D46" s="57" t="s">
        <v>4</v>
      </c>
      <c r="E46" s="58" t="s">
        <v>20</v>
      </c>
      <c r="F46"/>
      <c r="G46"/>
      <c r="H46"/>
    </row>
    <row r="47" spans="2:8" ht="18.75" thickTop="1" x14ac:dyDescent="0.25">
      <c r="B47" s="59" t="s">
        <v>3</v>
      </c>
      <c r="C47" s="76">
        <f t="array" ref="C47:E49">MINVERSE($C$42:$E$44)</f>
        <v>1.0424710424710426</v>
      </c>
      <c r="D47" s="77">
        <v>-4.2471042471042469E-2</v>
      </c>
      <c r="E47" s="78">
        <v>0</v>
      </c>
      <c r="F47"/>
      <c r="G47"/>
      <c r="H47"/>
    </row>
    <row r="48" spans="2:8" ht="18" x14ac:dyDescent="0.25">
      <c r="B48" s="25" t="s">
        <v>4</v>
      </c>
      <c r="C48" s="79">
        <v>-0.10424710424710426</v>
      </c>
      <c r="D48" s="80">
        <v>1.1042471042471043</v>
      </c>
      <c r="E48" s="81">
        <v>0</v>
      </c>
      <c r="F48"/>
      <c r="G48"/>
      <c r="H48"/>
    </row>
    <row r="49" spans="2:8" ht="18.75" thickBot="1" x14ac:dyDescent="0.3">
      <c r="B49" s="34" t="s">
        <v>106</v>
      </c>
      <c r="C49" s="82">
        <v>0</v>
      </c>
      <c r="D49" s="83">
        <v>0</v>
      </c>
      <c r="E49" s="84">
        <v>1</v>
      </c>
      <c r="F49"/>
      <c r="G49"/>
      <c r="H49"/>
    </row>
    <row r="50" spans="2:8" ht="13.5" thickTop="1" x14ac:dyDescent="0.2">
      <c r="B50"/>
      <c r="C50"/>
      <c r="D50"/>
      <c r="E50"/>
      <c r="F50"/>
      <c r="G50"/>
      <c r="H50"/>
    </row>
    <row r="51" spans="2:8" ht="22.5" thickBot="1" x14ac:dyDescent="0.35">
      <c r="B51" s="61"/>
      <c r="C51" s="62" t="s">
        <v>58</v>
      </c>
      <c r="D51" s="61"/>
      <c r="E51" s="61"/>
      <c r="F51" s="61"/>
      <c r="G51" s="61"/>
      <c r="H51" s="61"/>
    </row>
    <row r="52" spans="2:8" ht="18.75" thickTop="1" x14ac:dyDescent="0.25">
      <c r="B52" s="63" t="s">
        <v>31</v>
      </c>
      <c r="C52" s="19" t="s">
        <v>3</v>
      </c>
      <c r="D52" s="19" t="s">
        <v>4</v>
      </c>
      <c r="E52" s="19" t="s">
        <v>5</v>
      </c>
      <c r="F52" s="19" t="s">
        <v>10</v>
      </c>
      <c r="G52" s="20" t="s">
        <v>37</v>
      </c>
      <c r="H52" s="21" t="s">
        <v>10</v>
      </c>
    </row>
    <row r="53" spans="2:8" ht="18" x14ac:dyDescent="0.25">
      <c r="B53" s="64" t="s">
        <v>31</v>
      </c>
      <c r="C53" s="65"/>
      <c r="D53" s="65"/>
      <c r="E53" s="65"/>
      <c r="F53" s="65" t="s">
        <v>13</v>
      </c>
      <c r="G53" s="66" t="s">
        <v>14</v>
      </c>
      <c r="H53" s="67" t="s">
        <v>37</v>
      </c>
    </row>
    <row r="54" spans="2:8" ht="18" x14ac:dyDescent="0.25">
      <c r="B54" s="25" t="s">
        <v>3</v>
      </c>
      <c r="C54" s="222">
        <f t="shared" ref="C54:E57" si="6">MMULT($C29:$E29,C$47:C$49)</f>
        <v>110.08163265306125</v>
      </c>
      <c r="D54" s="222">
        <f t="shared" si="6"/>
        <v>39.061224489795912</v>
      </c>
      <c r="E54" s="222">
        <f t="shared" si="6"/>
        <v>2.7619047619047619</v>
      </c>
      <c r="F54" s="68">
        <f>SUM(C54:E54)</f>
        <v>151.90476190476193</v>
      </c>
      <c r="G54" s="68">
        <f>G29</f>
        <v>138.0952380952381</v>
      </c>
      <c r="H54" s="69">
        <f>F54+G54</f>
        <v>290</v>
      </c>
    </row>
    <row r="55" spans="2:8" ht="18" x14ac:dyDescent="0.25">
      <c r="B55" s="25" t="s">
        <v>4</v>
      </c>
      <c r="C55" s="222">
        <f t="shared" si="6"/>
        <v>12.48669901880911</v>
      </c>
      <c r="D55" s="222">
        <f t="shared" si="6"/>
        <v>158.37568630229183</v>
      </c>
      <c r="E55" s="222">
        <f t="shared" si="6"/>
        <v>18.495412844036696</v>
      </c>
      <c r="F55" s="68">
        <f>SUM(C55:E55)</f>
        <v>189.35779816513764</v>
      </c>
      <c r="G55" s="68">
        <f>G30</f>
        <v>290.64220183486242</v>
      </c>
      <c r="H55" s="69">
        <f>F55+G55</f>
        <v>480.00000000000006</v>
      </c>
    </row>
    <row r="56" spans="2:8" ht="18" x14ac:dyDescent="0.25">
      <c r="B56" s="216" t="s">
        <v>106</v>
      </c>
      <c r="C56" s="217">
        <f t="shared" si="6"/>
        <v>9.1062965230724089</v>
      </c>
      <c r="D56" s="217">
        <f t="shared" si="6"/>
        <v>20.066704787543578</v>
      </c>
      <c r="E56" s="217">
        <f t="shared" si="6"/>
        <v>5.4914809960681517</v>
      </c>
      <c r="F56" s="217">
        <f>SUM(C56:E56)</f>
        <v>34.664482306684135</v>
      </c>
      <c r="G56" s="217">
        <f>G31</f>
        <v>35.335517693315857</v>
      </c>
      <c r="H56" s="218">
        <f>F56+G56</f>
        <v>70</v>
      </c>
    </row>
    <row r="57" spans="2:8" ht="18" x14ac:dyDescent="0.25">
      <c r="B57" s="25" t="s">
        <v>32</v>
      </c>
      <c r="C57" s="223">
        <f t="shared" si="6"/>
        <v>4.576337056022509</v>
      </c>
      <c r="D57" s="223">
        <f t="shared" si="6"/>
        <v>11.245419169403442</v>
      </c>
      <c r="E57" s="223">
        <f t="shared" si="6"/>
        <v>1.2512013979903887</v>
      </c>
      <c r="F57" s="68">
        <f>SUM(C57:E57)</f>
        <v>17.07295762341634</v>
      </c>
      <c r="G57" s="68">
        <f>G26</f>
        <v>22.92704237658366</v>
      </c>
      <c r="H57" s="69">
        <f>F57+G57</f>
        <v>40</v>
      </c>
    </row>
    <row r="58" spans="2:8" ht="18" x14ac:dyDescent="0.25">
      <c r="B58" s="238" t="s">
        <v>108</v>
      </c>
      <c r="C58" s="224">
        <f>SUM(C54:C57)</f>
        <v>136.25096525096527</v>
      </c>
      <c r="D58" s="224">
        <f>SUM(D54:D57)</f>
        <v>228.74903474903476</v>
      </c>
      <c r="E58" s="224">
        <f>SUM(E54:E57)</f>
        <v>28</v>
      </c>
      <c r="F58" s="220">
        <f>SUM(F54:F57)</f>
        <v>393.00000000000006</v>
      </c>
      <c r="G58" s="68"/>
      <c r="H58" s="69"/>
    </row>
    <row r="59" spans="2:8" ht="18" x14ac:dyDescent="0.25">
      <c r="B59" s="237" t="s">
        <v>33</v>
      </c>
      <c r="C59" s="70">
        <f t="shared" ref="C59:E62" si="7">MMULT($C34:$E34,C$47:C$49)</f>
        <v>72.034749034749055</v>
      </c>
      <c r="D59" s="70">
        <f t="shared" si="7"/>
        <v>127.96525096525097</v>
      </c>
      <c r="E59" s="70">
        <f t="shared" si="7"/>
        <v>29</v>
      </c>
      <c r="F59" s="68">
        <f t="shared" ref="F59:F64" si="8">SUM(C59:E59)</f>
        <v>229.00000000000003</v>
      </c>
      <c r="G59" s="68"/>
      <c r="H59" s="69"/>
    </row>
    <row r="60" spans="2:8" ht="18" x14ac:dyDescent="0.25">
      <c r="B60" s="71" t="s">
        <v>43</v>
      </c>
      <c r="C60" s="70">
        <f t="shared" si="7"/>
        <v>3.2316602316602321</v>
      </c>
      <c r="D60" s="70">
        <f t="shared" si="7"/>
        <v>9.7683397683397679</v>
      </c>
      <c r="E60" s="70">
        <f t="shared" si="7"/>
        <v>1</v>
      </c>
      <c r="F60" s="68">
        <f t="shared" si="8"/>
        <v>14</v>
      </c>
      <c r="G60" s="68"/>
      <c r="H60" s="69"/>
    </row>
    <row r="61" spans="2:8" ht="18" x14ac:dyDescent="0.25">
      <c r="B61" s="71" t="s">
        <v>44</v>
      </c>
      <c r="C61" s="70">
        <f t="shared" si="7"/>
        <v>-0.93822393822393835</v>
      </c>
      <c r="D61" s="70">
        <f t="shared" si="7"/>
        <v>-1.0617760617760619</v>
      </c>
      <c r="E61" s="70">
        <f t="shared" si="7"/>
        <v>0</v>
      </c>
      <c r="F61" s="68">
        <f t="shared" si="8"/>
        <v>-2</v>
      </c>
      <c r="G61" s="68"/>
      <c r="H61" s="69"/>
    </row>
    <row r="62" spans="2:8" ht="18" x14ac:dyDescent="0.25">
      <c r="B62" s="71" t="s">
        <v>34</v>
      </c>
      <c r="C62" s="70">
        <f t="shared" si="7"/>
        <v>59.420849420849429</v>
      </c>
      <c r="D62" s="70">
        <f t="shared" si="7"/>
        <v>74.579150579150578</v>
      </c>
      <c r="E62" s="70">
        <f t="shared" si="7"/>
        <v>12</v>
      </c>
      <c r="F62" s="68">
        <f t="shared" si="8"/>
        <v>146</v>
      </c>
      <c r="G62" s="68"/>
      <c r="H62" s="69"/>
    </row>
    <row r="63" spans="2:8" ht="18" x14ac:dyDescent="0.25">
      <c r="B63" s="71" t="s">
        <v>23</v>
      </c>
      <c r="C63" s="68">
        <f>SUM(C59:C62)</f>
        <v>133.74903474903476</v>
      </c>
      <c r="D63" s="68">
        <f>SUM(D59:D62)</f>
        <v>211.25096525096524</v>
      </c>
      <c r="E63" s="68">
        <f>SUM(E59:E62)</f>
        <v>42</v>
      </c>
      <c r="F63" s="68">
        <f t="shared" si="8"/>
        <v>387</v>
      </c>
      <c r="G63" s="123" t="s">
        <v>45</v>
      </c>
      <c r="H63" s="124">
        <f>F63+H57</f>
        <v>427</v>
      </c>
    </row>
    <row r="64" spans="2:8" ht="18" x14ac:dyDescent="0.25">
      <c r="B64" s="71" t="s">
        <v>35</v>
      </c>
      <c r="C64" s="68">
        <f>C58+C63</f>
        <v>270</v>
      </c>
      <c r="D64" s="68">
        <f>D58+D63</f>
        <v>440</v>
      </c>
      <c r="E64" s="68">
        <f>E58+E63</f>
        <v>70</v>
      </c>
      <c r="F64" s="68">
        <f t="shared" si="8"/>
        <v>780</v>
      </c>
      <c r="G64" s="68"/>
      <c r="H64" s="69"/>
    </row>
    <row r="65" spans="2:8" ht="18" x14ac:dyDescent="0.25">
      <c r="B65" s="71" t="s">
        <v>27</v>
      </c>
      <c r="C65" s="68">
        <v>20</v>
      </c>
      <c r="D65" s="68">
        <v>40</v>
      </c>
      <c r="E65" s="68">
        <v>0</v>
      </c>
      <c r="F65" s="68"/>
      <c r="G65" s="68"/>
      <c r="H65" s="69"/>
    </row>
    <row r="66" spans="2:8" ht="18.75" thickBot="1" x14ac:dyDescent="0.3">
      <c r="B66" s="72" t="s">
        <v>36</v>
      </c>
      <c r="C66" s="73">
        <f>C64+C65</f>
        <v>290</v>
      </c>
      <c r="D66" s="73">
        <f>D64+D65</f>
        <v>480</v>
      </c>
      <c r="E66" s="73">
        <f>E64+E65</f>
        <v>70</v>
      </c>
      <c r="F66" s="74"/>
      <c r="G66" s="74"/>
      <c r="H66" s="75"/>
    </row>
    <row r="67" spans="2:8" ht="13.5" thickTop="1" x14ac:dyDescent="0.2"/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R36"/>
  <sheetViews>
    <sheetView workbookViewId="0">
      <selection activeCell="O35" sqref="O35"/>
    </sheetView>
  </sheetViews>
  <sheetFormatPr baseColWidth="10" defaultRowHeight="12.75" x14ac:dyDescent="0.2"/>
  <cols>
    <col min="2" max="2" width="19.5703125" customWidth="1"/>
    <col min="3" max="3" width="11.7109375" customWidth="1"/>
    <col min="4" max="7" width="10.7109375" customWidth="1"/>
    <col min="8" max="8" width="14.42578125" customWidth="1"/>
    <col min="9" max="12" width="10.7109375" customWidth="1"/>
    <col min="13" max="13" width="12.7109375" customWidth="1"/>
    <col min="14" max="17" width="10.7109375" customWidth="1"/>
  </cols>
  <sheetData>
    <row r="1" spans="2:18" ht="13.5" thickBot="1" x14ac:dyDescent="0.25"/>
    <row r="2" spans="2:18" ht="15" customHeight="1" thickTop="1" x14ac:dyDescent="0.25">
      <c r="B2" s="242"/>
      <c r="C2" s="243"/>
      <c r="D2" s="243"/>
      <c r="E2" s="243"/>
      <c r="F2" s="243"/>
      <c r="G2" s="243"/>
      <c r="H2" s="243" t="s">
        <v>77</v>
      </c>
      <c r="I2" s="243"/>
      <c r="J2" s="243"/>
      <c r="K2" s="243"/>
      <c r="L2" s="243"/>
      <c r="M2" s="242"/>
      <c r="N2" s="244"/>
      <c r="O2" s="11"/>
      <c r="P2" s="198"/>
      <c r="Q2" s="199" t="s">
        <v>98</v>
      </c>
      <c r="R2" s="200"/>
    </row>
    <row r="3" spans="2:18" ht="15" customHeight="1" x14ac:dyDescent="0.25">
      <c r="B3" s="245"/>
      <c r="C3" s="246" t="s">
        <v>78</v>
      </c>
      <c r="D3" s="246" t="s">
        <v>79</v>
      </c>
      <c r="E3" s="246" t="s">
        <v>80</v>
      </c>
      <c r="F3" s="247" t="s">
        <v>76</v>
      </c>
      <c r="G3" s="248"/>
      <c r="H3" s="248"/>
      <c r="I3" s="246" t="s">
        <v>78</v>
      </c>
      <c r="J3" s="246" t="s">
        <v>79</v>
      </c>
      <c r="K3" s="246" t="s">
        <v>80</v>
      </c>
      <c r="L3" s="246" t="s">
        <v>10</v>
      </c>
      <c r="M3" s="245" t="s">
        <v>81</v>
      </c>
      <c r="N3" s="249"/>
      <c r="O3" s="11"/>
      <c r="P3" s="201"/>
      <c r="Q3" s="195" t="s">
        <v>35</v>
      </c>
      <c r="R3" s="202" t="s">
        <v>82</v>
      </c>
    </row>
    <row r="4" spans="2:18" ht="15" customHeight="1" x14ac:dyDescent="0.25">
      <c r="B4" s="245" t="s">
        <v>35</v>
      </c>
      <c r="C4" s="250">
        <f>I7</f>
        <v>300</v>
      </c>
      <c r="D4" s="250">
        <f>J7</f>
        <v>410</v>
      </c>
      <c r="E4" s="250">
        <f>K7</f>
        <v>70</v>
      </c>
      <c r="F4" s="246">
        <f>SUM(C4:E4)</f>
        <v>780</v>
      </c>
      <c r="G4" s="248"/>
      <c r="H4" s="248" t="s">
        <v>83</v>
      </c>
      <c r="I4" s="250">
        <f>énoncé!C5</f>
        <v>260</v>
      </c>
      <c r="J4" s="250">
        <f>énoncé!D5</f>
        <v>10</v>
      </c>
      <c r="K4" s="250">
        <f>énoncé!E5</f>
        <v>0</v>
      </c>
      <c r="L4" s="246">
        <f>SUM(I4:K4)</f>
        <v>270</v>
      </c>
      <c r="M4" s="245" t="s">
        <v>84</v>
      </c>
      <c r="N4" s="249"/>
      <c r="O4" s="11"/>
      <c r="P4" s="201"/>
      <c r="Q4" s="195"/>
      <c r="R4" s="202"/>
    </row>
    <row r="5" spans="2:18" ht="15" customHeight="1" x14ac:dyDescent="0.25">
      <c r="B5" s="245" t="s">
        <v>82</v>
      </c>
      <c r="C5" s="251">
        <f>énoncé!L10</f>
        <v>81</v>
      </c>
      <c r="D5" s="251">
        <f>énoncé!M10</f>
        <v>119</v>
      </c>
      <c r="E5" s="251">
        <f>énoncé!N10</f>
        <v>29</v>
      </c>
      <c r="F5" s="246">
        <f>SUM(C5:E5)</f>
        <v>229</v>
      </c>
      <c r="G5" s="248"/>
      <c r="H5" s="248" t="s">
        <v>85</v>
      </c>
      <c r="I5" s="250">
        <f>énoncé!C6</f>
        <v>40</v>
      </c>
      <c r="J5" s="250">
        <f>énoncé!D6</f>
        <v>400</v>
      </c>
      <c r="K5" s="250">
        <f>énoncé!E6</f>
        <v>0</v>
      </c>
      <c r="L5" s="246">
        <f>SUM(I5:K5)</f>
        <v>440</v>
      </c>
      <c r="M5" s="245"/>
      <c r="N5" s="249"/>
      <c r="O5" s="11"/>
      <c r="P5" s="201"/>
      <c r="Q5" s="195"/>
      <c r="R5" s="202"/>
    </row>
    <row r="6" spans="2:18" ht="15" customHeight="1" x14ac:dyDescent="0.25">
      <c r="B6" s="245"/>
      <c r="C6" s="250"/>
      <c r="D6" s="250"/>
      <c r="E6" s="250"/>
      <c r="F6" s="246"/>
      <c r="G6" s="248"/>
      <c r="H6" s="248" t="s">
        <v>86</v>
      </c>
      <c r="I6" s="250">
        <f>énoncé!C7</f>
        <v>0</v>
      </c>
      <c r="J6" s="250">
        <f>énoncé!D7</f>
        <v>0</v>
      </c>
      <c r="K6" s="250">
        <f>énoncé!E7</f>
        <v>70</v>
      </c>
      <c r="L6" s="246">
        <f>SUM(I6:K6)</f>
        <v>70</v>
      </c>
      <c r="M6" s="245"/>
      <c r="N6" s="249"/>
      <c r="O6" s="11"/>
      <c r="P6" s="201"/>
      <c r="Q6" s="195"/>
      <c r="R6" s="202"/>
    </row>
    <row r="7" spans="2:18" ht="15" customHeight="1" x14ac:dyDescent="0.25">
      <c r="B7" s="245" t="s">
        <v>87</v>
      </c>
      <c r="C7" s="252">
        <f>C5/C4</f>
        <v>0.27</v>
      </c>
      <c r="D7" s="252">
        <f>D5/D4</f>
        <v>0.29024390243902437</v>
      </c>
      <c r="E7" s="252">
        <f>E5/E4</f>
        <v>0.41428571428571431</v>
      </c>
      <c r="F7" s="250">
        <f>F5/F4</f>
        <v>0.2935897435897436</v>
      </c>
      <c r="G7" s="248"/>
      <c r="H7" s="248" t="s">
        <v>76</v>
      </c>
      <c r="I7" s="246">
        <f>SUM(I4:I6)</f>
        <v>300</v>
      </c>
      <c r="J7" s="246">
        <f>SUM(J4:J6)</f>
        <v>410</v>
      </c>
      <c r="K7" s="246">
        <f>SUM(K4:K6)</f>
        <v>70</v>
      </c>
      <c r="L7" s="246">
        <f>SUM(L4:L6)</f>
        <v>780</v>
      </c>
      <c r="M7" s="245"/>
      <c r="N7" s="249"/>
      <c r="O7" s="11"/>
      <c r="P7" s="201"/>
      <c r="Q7" s="195"/>
      <c r="R7" s="202"/>
    </row>
    <row r="8" spans="2:18" ht="15" customHeight="1" thickBot="1" x14ac:dyDescent="0.3">
      <c r="B8" s="253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45"/>
      <c r="N8" s="249"/>
      <c r="O8" s="11"/>
      <c r="P8" s="201"/>
      <c r="Q8" s="195"/>
      <c r="R8" s="202"/>
    </row>
    <row r="9" spans="2:18" ht="15" customHeight="1" thickTop="1" x14ac:dyDescent="0.25">
      <c r="B9" s="245"/>
      <c r="C9" s="248"/>
      <c r="D9" s="248"/>
      <c r="E9" s="248"/>
      <c r="F9" s="248"/>
      <c r="G9" s="248"/>
      <c r="H9" s="250" t="s">
        <v>88</v>
      </c>
      <c r="I9" s="246"/>
      <c r="J9" s="246"/>
      <c r="K9" s="246"/>
      <c r="L9" s="246"/>
      <c r="M9" s="242"/>
      <c r="N9" s="244"/>
      <c r="O9" s="11"/>
      <c r="P9" s="201"/>
      <c r="Q9" s="195"/>
      <c r="R9" s="202"/>
    </row>
    <row r="10" spans="2:18" ht="15" customHeight="1" x14ac:dyDescent="0.25">
      <c r="B10" s="255" t="s">
        <v>89</v>
      </c>
      <c r="C10" s="256"/>
      <c r="D10" s="248"/>
      <c r="E10" s="248"/>
      <c r="F10" s="257"/>
      <c r="G10" s="248"/>
      <c r="H10" s="248"/>
      <c r="I10" s="252">
        <f t="shared" ref="I10:K12" si="0">I4/I$7</f>
        <v>0.8666666666666667</v>
      </c>
      <c r="J10" s="252">
        <f t="shared" si="0"/>
        <v>2.4390243902439025E-2</v>
      </c>
      <c r="K10" s="250">
        <f t="shared" si="0"/>
        <v>0</v>
      </c>
      <c r="L10" s="246"/>
      <c r="M10" s="245" t="s">
        <v>83</v>
      </c>
      <c r="N10" s="258">
        <f t="array" ref="N10:N12">MMULT(I10:K12,Q10:Q12)</f>
        <v>73.10243902439025</v>
      </c>
      <c r="O10" s="241"/>
      <c r="P10" s="195" t="s">
        <v>78</v>
      </c>
      <c r="Q10" s="195">
        <f t="array" ref="Q10:Q12">TRANSPOSE(C5:E5)</f>
        <v>81</v>
      </c>
      <c r="R10" s="202"/>
    </row>
    <row r="11" spans="2:18" ht="15" customHeight="1" x14ac:dyDescent="0.25">
      <c r="B11" s="245"/>
      <c r="C11" s="248"/>
      <c r="D11" s="248"/>
      <c r="E11" s="248"/>
      <c r="F11" s="257"/>
      <c r="G11" s="248"/>
      <c r="H11" s="248"/>
      <c r="I11" s="252">
        <f t="shared" si="0"/>
        <v>0.13333333333333333</v>
      </c>
      <c r="J11" s="252">
        <f t="shared" si="0"/>
        <v>0.97560975609756095</v>
      </c>
      <c r="K11" s="250">
        <f t="shared" si="0"/>
        <v>0</v>
      </c>
      <c r="L11" s="246"/>
      <c r="M11" s="245" t="s">
        <v>85</v>
      </c>
      <c r="N11" s="258">
        <v>126.89756097560975</v>
      </c>
      <c r="O11" s="241"/>
      <c r="P11" s="195" t="s">
        <v>79</v>
      </c>
      <c r="Q11" s="195">
        <v>119</v>
      </c>
      <c r="R11" s="202"/>
    </row>
    <row r="12" spans="2:18" ht="15" customHeight="1" x14ac:dyDescent="0.25">
      <c r="B12" s="245"/>
      <c r="C12" s="248"/>
      <c r="D12" s="248"/>
      <c r="E12" s="248"/>
      <c r="F12" s="257"/>
      <c r="G12" s="248"/>
      <c r="H12" s="248"/>
      <c r="I12" s="250">
        <f t="shared" si="0"/>
        <v>0</v>
      </c>
      <c r="J12" s="250">
        <f t="shared" si="0"/>
        <v>0</v>
      </c>
      <c r="K12" s="250">
        <f t="shared" si="0"/>
        <v>1</v>
      </c>
      <c r="L12" s="246"/>
      <c r="M12" s="245" t="s">
        <v>86</v>
      </c>
      <c r="N12" s="258">
        <v>29</v>
      </c>
      <c r="O12" s="241"/>
      <c r="P12" s="195" t="s">
        <v>80</v>
      </c>
      <c r="Q12" s="195">
        <v>29</v>
      </c>
      <c r="R12" s="202"/>
    </row>
    <row r="13" spans="2:18" ht="15" customHeight="1" x14ac:dyDescent="0.25">
      <c r="B13" s="245"/>
      <c r="C13" s="248"/>
      <c r="D13" s="248"/>
      <c r="E13" s="248"/>
      <c r="F13" s="257"/>
      <c r="G13" s="248"/>
      <c r="H13" s="248"/>
      <c r="I13" s="246"/>
      <c r="J13" s="246"/>
      <c r="K13" s="246"/>
      <c r="L13" s="246"/>
      <c r="M13" s="245"/>
      <c r="N13" s="258">
        <f>SUM(N10:N12)</f>
        <v>229</v>
      </c>
      <c r="O13" s="241"/>
      <c r="P13" s="195" t="s">
        <v>10</v>
      </c>
      <c r="Q13" s="195">
        <f>SUM(Q10:Q12)</f>
        <v>229</v>
      </c>
      <c r="R13" s="202"/>
    </row>
    <row r="14" spans="2:18" ht="15" customHeight="1" thickBot="1" x14ac:dyDescent="0.3">
      <c r="B14" s="245"/>
      <c r="C14" s="248"/>
      <c r="D14" s="248"/>
      <c r="E14" s="248"/>
      <c r="F14" s="257"/>
      <c r="G14" s="248"/>
      <c r="H14" s="254"/>
      <c r="I14" s="254"/>
      <c r="J14" s="254"/>
      <c r="K14" s="254"/>
      <c r="L14" s="250"/>
      <c r="M14" s="253"/>
      <c r="N14" s="259"/>
      <c r="O14" s="241"/>
      <c r="P14" s="201"/>
      <c r="Q14" s="195"/>
      <c r="R14" s="202"/>
    </row>
    <row r="15" spans="2:18" ht="15" customHeight="1" thickTop="1" x14ac:dyDescent="0.25">
      <c r="B15" s="260" t="s">
        <v>99</v>
      </c>
      <c r="C15" s="261"/>
      <c r="D15" s="261"/>
      <c r="E15" s="243"/>
      <c r="F15" s="243"/>
      <c r="G15" s="243"/>
      <c r="H15" s="243"/>
      <c r="I15" s="243"/>
      <c r="J15" s="243"/>
      <c r="K15" s="243"/>
      <c r="L15" s="243"/>
      <c r="M15" s="242"/>
      <c r="N15" s="262"/>
      <c r="O15" s="241"/>
      <c r="P15" s="201"/>
      <c r="Q15" s="195"/>
      <c r="R15" s="202"/>
    </row>
    <row r="16" spans="2:18" ht="15" customHeight="1" x14ac:dyDescent="0.25">
      <c r="B16" s="245"/>
      <c r="C16" s="248"/>
      <c r="D16" s="263"/>
      <c r="E16" s="263"/>
      <c r="F16" s="248"/>
      <c r="G16" s="264" t="s">
        <v>90</v>
      </c>
      <c r="H16" s="264"/>
      <c r="I16" s="265">
        <f>C5</f>
        <v>81</v>
      </c>
      <c r="J16" s="265">
        <f>D5</f>
        <v>119</v>
      </c>
      <c r="K16" s="265">
        <f>E5</f>
        <v>29</v>
      </c>
      <c r="L16" s="248"/>
      <c r="M16" s="245"/>
      <c r="N16" s="258"/>
      <c r="O16" s="241"/>
      <c r="P16" s="201"/>
      <c r="Q16" s="195"/>
      <c r="R16" s="202"/>
    </row>
    <row r="17" spans="2:18" ht="15" customHeight="1" x14ac:dyDescent="0.25">
      <c r="B17" s="245"/>
      <c r="C17" s="248"/>
      <c r="D17" s="248"/>
      <c r="E17" s="263"/>
      <c r="F17" s="248"/>
      <c r="G17" s="248"/>
      <c r="H17" s="248"/>
      <c r="I17" s="263" t="s">
        <v>110</v>
      </c>
      <c r="J17" s="248"/>
      <c r="K17" s="248"/>
      <c r="L17" s="248"/>
      <c r="M17" s="245"/>
      <c r="N17" s="258"/>
      <c r="O17" s="241"/>
      <c r="P17" s="201"/>
      <c r="Q17" s="195"/>
      <c r="R17" s="202"/>
    </row>
    <row r="18" spans="2:18" ht="15" customHeight="1" x14ac:dyDescent="0.25">
      <c r="B18" s="245"/>
      <c r="C18" s="248" t="s">
        <v>91</v>
      </c>
      <c r="D18" s="248"/>
      <c r="E18" s="248"/>
      <c r="F18" s="248"/>
      <c r="G18" s="248"/>
      <c r="H18" s="266" t="s">
        <v>92</v>
      </c>
      <c r="I18" s="248"/>
      <c r="J18" s="248"/>
      <c r="K18" s="248"/>
      <c r="L18" s="248"/>
      <c r="M18" s="245"/>
      <c r="N18" s="258"/>
      <c r="O18" s="241"/>
      <c r="P18" s="201"/>
      <c r="Q18" s="195"/>
      <c r="R18" s="202"/>
    </row>
    <row r="19" spans="2:18" ht="15" customHeight="1" x14ac:dyDescent="0.25">
      <c r="B19" s="245"/>
      <c r="C19" s="267"/>
      <c r="D19" s="250" t="s">
        <v>78</v>
      </c>
      <c r="E19" s="250" t="s">
        <v>79</v>
      </c>
      <c r="F19" s="250" t="s">
        <v>80</v>
      </c>
      <c r="G19" s="250" t="s">
        <v>76</v>
      </c>
      <c r="H19" s="248"/>
      <c r="I19" s="246" t="s">
        <v>78</v>
      </c>
      <c r="J19" s="246" t="s">
        <v>79</v>
      </c>
      <c r="K19" s="246" t="s">
        <v>80</v>
      </c>
      <c r="L19" s="246" t="s">
        <v>10</v>
      </c>
      <c r="M19" s="245"/>
      <c r="N19" s="258"/>
      <c r="O19" s="241"/>
      <c r="P19" s="201"/>
      <c r="Q19" s="195"/>
      <c r="R19" s="202"/>
    </row>
    <row r="20" spans="2:18" ht="15" customHeight="1" x14ac:dyDescent="0.25">
      <c r="B20" s="245"/>
      <c r="C20" s="248" t="s">
        <v>83</v>
      </c>
      <c r="D20" s="251">
        <f>I4*$C7</f>
        <v>70.2</v>
      </c>
      <c r="E20" s="251">
        <f>J4*$C7</f>
        <v>2.7</v>
      </c>
      <c r="F20" s="251">
        <f>K4*$C7</f>
        <v>0</v>
      </c>
      <c r="G20" s="268">
        <f>SUM(D20:F20)</f>
        <v>72.900000000000006</v>
      </c>
      <c r="H20" s="248" t="s">
        <v>83</v>
      </c>
      <c r="I20" s="269">
        <f t="shared" ref="I20:K22" si="1">D20*I$16/D$23</f>
        <v>69.505157712718372</v>
      </c>
      <c r="J20" s="269">
        <f t="shared" si="1"/>
        <v>2.7046009813784466</v>
      </c>
      <c r="K20" s="269">
        <f t="shared" si="1"/>
        <v>0</v>
      </c>
      <c r="L20" s="269">
        <f>SUM(I20:K20)</f>
        <v>72.20975869409682</v>
      </c>
      <c r="M20" s="245" t="s">
        <v>83</v>
      </c>
      <c r="N20" s="258">
        <f>L20</f>
        <v>72.20975869409682</v>
      </c>
      <c r="O20" s="241"/>
      <c r="P20" s="201"/>
      <c r="Q20" s="195"/>
      <c r="R20" s="202"/>
    </row>
    <row r="21" spans="2:18" ht="15" customHeight="1" x14ac:dyDescent="0.25">
      <c r="B21" s="270" t="s">
        <v>93</v>
      </c>
      <c r="C21" s="248" t="s">
        <v>85</v>
      </c>
      <c r="D21" s="251">
        <f>I5*$D7</f>
        <v>11.609756097560975</v>
      </c>
      <c r="E21" s="251">
        <f>J5*$D7</f>
        <v>116.09756097560975</v>
      </c>
      <c r="F21" s="251">
        <f>K5*$D7</f>
        <v>0</v>
      </c>
      <c r="G21" s="268">
        <f>SUM(D21:F21)</f>
        <v>127.70731707317073</v>
      </c>
      <c r="H21" s="248" t="s">
        <v>85</v>
      </c>
      <c r="I21" s="269">
        <f t="shared" si="1"/>
        <v>11.494842287281617</v>
      </c>
      <c r="J21" s="269">
        <f t="shared" si="1"/>
        <v>116.29539901862155</v>
      </c>
      <c r="K21" s="269">
        <f t="shared" si="1"/>
        <v>0</v>
      </c>
      <c r="L21" s="269">
        <f>SUM(I21:K21)</f>
        <v>127.79024130590317</v>
      </c>
      <c r="M21" s="245" t="s">
        <v>85</v>
      </c>
      <c r="N21" s="258">
        <f>L21</f>
        <v>127.79024130590317</v>
      </c>
      <c r="O21" s="241"/>
      <c r="P21" s="201"/>
      <c r="Q21" s="195"/>
      <c r="R21" s="202"/>
    </row>
    <row r="22" spans="2:18" ht="15" customHeight="1" x14ac:dyDescent="0.25">
      <c r="B22" s="245"/>
      <c r="C22" s="248" t="s">
        <v>86</v>
      </c>
      <c r="D22" s="251">
        <f>I6*$E7</f>
        <v>0</v>
      </c>
      <c r="E22" s="251">
        <f>J6*$E7</f>
        <v>0</v>
      </c>
      <c r="F22" s="251">
        <f>K6*$E7</f>
        <v>29.000000000000004</v>
      </c>
      <c r="G22" s="268">
        <f>SUM(D22:F22)</f>
        <v>29.000000000000004</v>
      </c>
      <c r="H22" s="248" t="s">
        <v>86</v>
      </c>
      <c r="I22" s="269">
        <f t="shared" si="1"/>
        <v>0</v>
      </c>
      <c r="J22" s="269">
        <f t="shared" si="1"/>
        <v>0</v>
      </c>
      <c r="K22" s="269">
        <f t="shared" si="1"/>
        <v>29</v>
      </c>
      <c r="L22" s="269">
        <f>SUM(I22:K22)</f>
        <v>29</v>
      </c>
      <c r="M22" s="245" t="s">
        <v>86</v>
      </c>
      <c r="N22" s="258">
        <f>L22</f>
        <v>29</v>
      </c>
      <c r="O22" s="241"/>
      <c r="P22" s="201"/>
      <c r="Q22" s="195"/>
      <c r="R22" s="202"/>
    </row>
    <row r="23" spans="2:18" ht="15" customHeight="1" x14ac:dyDescent="0.25">
      <c r="B23" s="245"/>
      <c r="C23" s="267" t="s">
        <v>76</v>
      </c>
      <c r="D23" s="271">
        <f>SUM(D20:D22)</f>
        <v>81.809756097560978</v>
      </c>
      <c r="E23" s="271">
        <f>SUM(E20:E22)</f>
        <v>118.79756097560976</v>
      </c>
      <c r="F23" s="271">
        <f>SUM(F20:F22)</f>
        <v>29.000000000000004</v>
      </c>
      <c r="G23" s="272">
        <f>SUM(D23:F23)</f>
        <v>229.60731707317075</v>
      </c>
      <c r="H23" s="248" t="s">
        <v>76</v>
      </c>
      <c r="I23" s="269">
        <f>SUM(I20:I22)</f>
        <v>80.999999999999986</v>
      </c>
      <c r="J23" s="269">
        <f>SUM(J20:J22)</f>
        <v>119</v>
      </c>
      <c r="K23" s="269">
        <f>SUM(K20:K22)</f>
        <v>29</v>
      </c>
      <c r="L23" s="269">
        <f>SUM(I23:K23)</f>
        <v>229</v>
      </c>
      <c r="M23" s="245" t="s">
        <v>76</v>
      </c>
      <c r="N23" s="258">
        <f>SUM(N20:N22)</f>
        <v>229</v>
      </c>
      <c r="O23" s="241"/>
      <c r="P23" s="201"/>
      <c r="Q23" s="195"/>
      <c r="R23" s="202"/>
    </row>
    <row r="24" spans="2:18" ht="15" customHeight="1" thickBot="1" x14ac:dyDescent="0.3">
      <c r="B24" s="273"/>
      <c r="C24" s="250"/>
      <c r="D24" s="250"/>
      <c r="E24" s="250"/>
      <c r="F24" s="274"/>
      <c r="G24" s="248"/>
      <c r="H24" s="248"/>
      <c r="I24" s="251"/>
      <c r="J24" s="251"/>
      <c r="K24" s="251"/>
      <c r="L24" s="251"/>
      <c r="M24" s="253"/>
      <c r="N24" s="259"/>
      <c r="O24" s="241"/>
      <c r="P24" s="201"/>
      <c r="Q24" s="195"/>
      <c r="R24" s="202"/>
    </row>
    <row r="25" spans="2:18" ht="15" customHeight="1" thickTop="1" x14ac:dyDescent="0.25">
      <c r="B25" s="260" t="s">
        <v>100</v>
      </c>
      <c r="C25" s="261"/>
      <c r="D25" s="275" t="s">
        <v>78</v>
      </c>
      <c r="E25" s="275" t="s">
        <v>79</v>
      </c>
      <c r="F25" s="275" t="s">
        <v>80</v>
      </c>
      <c r="G25" s="243"/>
      <c r="H25" s="276" t="s">
        <v>94</v>
      </c>
      <c r="I25" s="275"/>
      <c r="J25" s="275"/>
      <c r="K25" s="275"/>
      <c r="L25" s="275"/>
      <c r="M25" s="245"/>
      <c r="N25" s="258"/>
      <c r="O25" s="241"/>
      <c r="P25" s="201"/>
      <c r="Q25" s="195"/>
      <c r="R25" s="202"/>
    </row>
    <row r="26" spans="2:18" ht="15" customHeight="1" x14ac:dyDescent="0.25">
      <c r="B26" s="245"/>
      <c r="C26" s="248" t="s">
        <v>83</v>
      </c>
      <c r="D26" s="250">
        <f>I4</f>
        <v>260</v>
      </c>
      <c r="E26" s="250">
        <f t="shared" ref="E26:F28" si="2">J4</f>
        <v>10</v>
      </c>
      <c r="F26" s="250">
        <f t="shared" si="2"/>
        <v>0</v>
      </c>
      <c r="G26" s="246">
        <f>SUM(D26:F26)</f>
        <v>270</v>
      </c>
      <c r="H26" s="248"/>
      <c r="I26" s="252">
        <f t="array" ref="I26:K28">MINVERSE(D31:F33)</f>
        <v>1.0424710424710426</v>
      </c>
      <c r="J26" s="252">
        <v>-4.2471042471042469E-2</v>
      </c>
      <c r="K26" s="250">
        <v>0</v>
      </c>
      <c r="L26" s="250"/>
      <c r="M26" s="245" t="s">
        <v>83</v>
      </c>
      <c r="N26" s="258">
        <f t="array" ref="N26:N28">TRANSPOSE(P27:R27)</f>
        <v>72.034749034749055</v>
      </c>
      <c r="O26" s="241"/>
      <c r="P26" s="201" t="s">
        <v>95</v>
      </c>
      <c r="Q26" s="195" t="s">
        <v>96</v>
      </c>
      <c r="R26" s="202" t="s">
        <v>97</v>
      </c>
    </row>
    <row r="27" spans="2:18" ht="15" customHeight="1" x14ac:dyDescent="0.25">
      <c r="B27" s="245"/>
      <c r="C27" s="248" t="s">
        <v>85</v>
      </c>
      <c r="D27" s="250">
        <f>I5</f>
        <v>40</v>
      </c>
      <c r="E27" s="250">
        <f t="shared" si="2"/>
        <v>400</v>
      </c>
      <c r="F27" s="250">
        <f t="shared" si="2"/>
        <v>0</v>
      </c>
      <c r="G27" s="246">
        <f>SUM(D27:F27)</f>
        <v>440</v>
      </c>
      <c r="H27" s="248"/>
      <c r="I27" s="252">
        <v>-0.10424710424710426</v>
      </c>
      <c r="J27" s="252">
        <v>1.1042471042471043</v>
      </c>
      <c r="K27" s="250">
        <v>0</v>
      </c>
      <c r="L27" s="250"/>
      <c r="M27" s="245" t="s">
        <v>85</v>
      </c>
      <c r="N27" s="258">
        <v>127.96525096525097</v>
      </c>
      <c r="O27" s="241"/>
      <c r="P27" s="201">
        <f t="array" ref="P27:R27">MMULT(C5:E5,I26:K28)</f>
        <v>72.034749034749055</v>
      </c>
      <c r="Q27" s="195">
        <v>127.96525096525097</v>
      </c>
      <c r="R27" s="202">
        <v>29</v>
      </c>
    </row>
    <row r="28" spans="2:18" ht="15" customHeight="1" x14ac:dyDescent="0.25">
      <c r="B28" s="245"/>
      <c r="C28" s="248" t="s">
        <v>86</v>
      </c>
      <c r="D28" s="250">
        <f>I6</f>
        <v>0</v>
      </c>
      <c r="E28" s="250">
        <f t="shared" si="2"/>
        <v>0</v>
      </c>
      <c r="F28" s="250">
        <f t="shared" si="2"/>
        <v>70</v>
      </c>
      <c r="G28" s="246">
        <f>SUM(D28:F28)</f>
        <v>70</v>
      </c>
      <c r="H28" s="248"/>
      <c r="I28" s="250">
        <v>0</v>
      </c>
      <c r="J28" s="250">
        <v>0</v>
      </c>
      <c r="K28" s="250">
        <v>1</v>
      </c>
      <c r="L28" s="250"/>
      <c r="M28" s="245" t="s">
        <v>86</v>
      </c>
      <c r="N28" s="258">
        <v>29</v>
      </c>
      <c r="O28" s="241"/>
      <c r="P28" s="201"/>
      <c r="Q28" s="195"/>
      <c r="R28" s="202"/>
    </row>
    <row r="29" spans="2:18" ht="15" customHeight="1" thickBot="1" x14ac:dyDescent="0.3">
      <c r="B29" s="253"/>
      <c r="C29" s="254"/>
      <c r="D29" s="277">
        <f>SUM(D26:D28)</f>
        <v>300</v>
      </c>
      <c r="E29" s="277">
        <f>SUM(E26:E28)</f>
        <v>410</v>
      </c>
      <c r="F29" s="277">
        <f>SUM(F26:F28)</f>
        <v>70</v>
      </c>
      <c r="G29" s="277">
        <f>SUM(G26:G28)</f>
        <v>780</v>
      </c>
      <c r="H29" s="254"/>
      <c r="I29" s="254"/>
      <c r="J29" s="254"/>
      <c r="K29" s="254"/>
      <c r="L29" s="254"/>
      <c r="M29" s="253" t="s">
        <v>76</v>
      </c>
      <c r="N29" s="259">
        <f>SUM(N26:N28)</f>
        <v>229.00000000000003</v>
      </c>
      <c r="O29" s="241"/>
      <c r="P29" s="203"/>
      <c r="Q29" s="204"/>
      <c r="R29" s="205"/>
    </row>
    <row r="30" spans="2:18" ht="14.25" thickTop="1" thickBot="1" x14ac:dyDescent="0.25">
      <c r="C30" s="195"/>
      <c r="D30" s="196"/>
      <c r="E30" s="196"/>
      <c r="F30" s="196"/>
    </row>
    <row r="31" spans="2:18" ht="13.5" thickTop="1" x14ac:dyDescent="0.2">
      <c r="B31" s="206" t="s">
        <v>98</v>
      </c>
      <c r="C31" s="199"/>
      <c r="D31" s="207">
        <f t="shared" ref="D31:F33" si="3">D26/$G26</f>
        <v>0.96296296296296291</v>
      </c>
      <c r="E31" s="207">
        <f t="shared" si="3"/>
        <v>3.7037037037037035E-2</v>
      </c>
      <c r="F31" s="207">
        <f t="shared" si="3"/>
        <v>0</v>
      </c>
      <c r="G31" s="199"/>
      <c r="H31" s="199"/>
      <c r="I31" s="199"/>
      <c r="J31" s="199"/>
      <c r="K31" s="199"/>
      <c r="L31" s="200"/>
    </row>
    <row r="32" spans="2:18" x14ac:dyDescent="0.2">
      <c r="B32" s="208"/>
      <c r="C32" s="195"/>
      <c r="D32" s="196">
        <f t="shared" si="3"/>
        <v>9.0909090909090912E-2</v>
      </c>
      <c r="E32" s="196">
        <f t="shared" si="3"/>
        <v>0.90909090909090906</v>
      </c>
      <c r="F32" s="196">
        <f t="shared" si="3"/>
        <v>0</v>
      </c>
      <c r="G32" s="195"/>
      <c r="H32" s="195"/>
      <c r="I32" s="195">
        <f>D20*I16/D23</f>
        <v>69.505157712718372</v>
      </c>
      <c r="J32" s="195"/>
      <c r="K32" s="195"/>
      <c r="L32" s="202"/>
    </row>
    <row r="33" spans="2:12" x14ac:dyDescent="0.2">
      <c r="B33" s="208"/>
      <c r="C33" s="195"/>
      <c r="D33" s="196">
        <f t="shared" si="3"/>
        <v>0</v>
      </c>
      <c r="E33" s="196">
        <f t="shared" si="3"/>
        <v>0</v>
      </c>
      <c r="F33" s="196">
        <f t="shared" si="3"/>
        <v>1</v>
      </c>
      <c r="G33" s="195"/>
      <c r="H33" s="195"/>
      <c r="I33" s="195"/>
      <c r="J33" s="195"/>
      <c r="K33" s="195"/>
      <c r="L33" s="202"/>
    </row>
    <row r="34" spans="2:12" x14ac:dyDescent="0.2">
      <c r="B34" s="208"/>
      <c r="C34" s="195"/>
      <c r="D34" s="197">
        <f>SUM(D31:D33)</f>
        <v>1.0538720538720538</v>
      </c>
      <c r="E34" s="197">
        <f>SUM(E31:E33)</f>
        <v>0.94612794612794615</v>
      </c>
      <c r="F34" s="197">
        <f>SUM(F31:F33)</f>
        <v>1</v>
      </c>
      <c r="G34" s="195"/>
      <c r="H34" s="195"/>
      <c r="I34" s="195"/>
      <c r="J34" s="195"/>
      <c r="K34" s="195"/>
      <c r="L34" s="202"/>
    </row>
    <row r="35" spans="2:12" ht="13.5" thickBot="1" x14ac:dyDescent="0.25">
      <c r="B35" s="209"/>
      <c r="C35" s="204"/>
      <c r="D35" s="204"/>
      <c r="E35" s="204"/>
      <c r="F35" s="204"/>
      <c r="G35" s="204"/>
      <c r="H35" s="204"/>
      <c r="I35" s="204"/>
      <c r="J35" s="204"/>
      <c r="K35" s="204"/>
      <c r="L35" s="205"/>
    </row>
    <row r="36" spans="2:12" ht="13.5" thickTop="1" x14ac:dyDescent="0.2"/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énoncé</vt:lpstr>
      <vt:lpstr>technologie secteur</vt:lpstr>
      <vt:lpstr>technologie produit</vt:lpstr>
      <vt:lpstr>technologie TSA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 Avonds</dc:creator>
  <cp:lastModifiedBy>pc</cp:lastModifiedBy>
  <dcterms:created xsi:type="dcterms:W3CDTF">2016-11-02T12:09:24Z</dcterms:created>
  <dcterms:modified xsi:type="dcterms:W3CDTF">2026-01-08T15:29:19Z</dcterms:modified>
</cp:coreProperties>
</file>